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Sheet1" sheetId="1" r:id="rId1"/>
  </sheets>
  <definedNames/>
  <calcPr fullCalcOnLoad="1"/>
</workbook>
</file>

<file path=xl/sharedStrings.xml><?xml version="1.0" encoding="utf-8"?>
<sst xmlns="http://schemas.openxmlformats.org/spreadsheetml/2006/main" count="295" uniqueCount="74">
  <si>
    <t>Right Turn On Red Report from April 2010 to Date     Fremont, Calif</t>
  </si>
  <si>
    <t>Activations</t>
  </si>
  <si>
    <t>Citations</t>
  </si>
  <si>
    <t>Percentage</t>
  </si>
  <si>
    <t xml:space="preserve">Total </t>
  </si>
  <si>
    <t>Straight</t>
  </si>
  <si>
    <t>Right Turn</t>
  </si>
  <si>
    <t>of Right Turns</t>
  </si>
  <si>
    <t>Month</t>
  </si>
  <si>
    <t>to Total</t>
  </si>
  <si>
    <t>April 2010</t>
  </si>
  <si>
    <t>May</t>
  </si>
  <si>
    <t>June</t>
  </si>
  <si>
    <t>July</t>
  </si>
  <si>
    <t>Aug</t>
  </si>
  <si>
    <t>Sept</t>
  </si>
  <si>
    <t>Oct</t>
  </si>
  <si>
    <t>Nov</t>
  </si>
  <si>
    <t>Dec</t>
  </si>
  <si>
    <t>Jan 2011</t>
  </si>
  <si>
    <t>Feb 2011</t>
  </si>
  <si>
    <t>March 2011</t>
  </si>
  <si>
    <t>June, 2011</t>
  </si>
  <si>
    <t>April</t>
  </si>
  <si>
    <t>Stevenson Blvd at Blacow e/b consists of 2 left turn lanes w/signal; 2 straight through lanes; 1 combination</t>
  </si>
  <si>
    <t>right turn/straight through lane.  Right Turn report from Fremont PD presumably contains some</t>
  </si>
  <si>
    <t>straight through violations occurring from right turn lane but since straight through lane traffic</t>
  </si>
  <si>
    <t>must merge left within 100 feet or so on the other side of the intersection, it is thought that very</t>
  </si>
  <si>
    <t>few straight through violations occur from the curb lane.</t>
  </si>
  <si>
    <t>4.3 yellow/45 mph increased</t>
  </si>
  <si>
    <t>To 5.0 in Nov. 2010</t>
  </si>
  <si>
    <t xml:space="preserve">  &amp; Lefts</t>
  </si>
  <si>
    <t>Left Lane</t>
  </si>
  <si>
    <t>St + Left</t>
  </si>
  <si>
    <t>Mission Blvd w/b at Mohave consists of 1 left turn lane w/signal;  2 straight through lanes; 1 combination</t>
  </si>
  <si>
    <t>Right Lane cites</t>
  </si>
  <si>
    <t>straight through violations occurring from the combo lane but it is hard to estimate that number.  Presumably</t>
  </si>
  <si>
    <t>higher than Stevenson &amp; Blacow since this lane continues on the other side of the intersection.</t>
  </si>
  <si>
    <t>The combination lane is also extra wide to accommodate a bike lane.  Loops probably extend to curb</t>
  </si>
  <si>
    <t>to cite any cars who have pulled to the right of the right turn lane traffic in order to turn right.</t>
  </si>
  <si>
    <t>Important: Yellow light was extended from the minimum 4.3 seconds to 5.0 seconds in Nov. 2010 which</t>
  </si>
  <si>
    <t>accounts for the reduction in activations and citations.</t>
  </si>
  <si>
    <t>This approach is the only approach in Fremont which photo enforces a left turn lane.</t>
  </si>
  <si>
    <t>Auto Mall w/b at Fremont Blvd consists of 2 left turn lanes w/signal; 2 straight through lanes; 1 combination</t>
  </si>
  <si>
    <t>straight through violations occurring from the combo lane but it is hard to estimate that number. Presumably</t>
  </si>
  <si>
    <t>higher than Stevenson &amp; Blacow since this lane continues on the other side of the intersection for 500 ft or more.</t>
  </si>
  <si>
    <t>Note that the 3 other right turn lanes at this intersection do not require a Stop but merely a Yield.</t>
  </si>
  <si>
    <t>No explanation for anomaly noted in July 2010.</t>
  </si>
  <si>
    <t>Note: No activations from Aug. 24 to Oct. 14</t>
  </si>
  <si>
    <t>saved as:  TrcDocsFremontCountsRtTurnsRogersSSrecd2014jan19.xls</t>
  </si>
  <si>
    <t>available at highwayrobbery.net</t>
  </si>
  <si>
    <t>February</t>
  </si>
  <si>
    <t>March</t>
  </si>
  <si>
    <t>January 2018</t>
  </si>
  <si>
    <t>Notes, last updated Jan. 2014:</t>
  </si>
  <si>
    <t>Feb</t>
  </si>
  <si>
    <t>Mar</t>
  </si>
  <si>
    <t>Jan 2012</t>
  </si>
  <si>
    <t>Jan 2013</t>
  </si>
  <si>
    <t>Jan 2018</t>
  </si>
  <si>
    <t>Annual</t>
  </si>
  <si>
    <t>Total right turn tickets, all three cameras.  Compare the total for 2013 with the quantity of right turn tickets (2936) the City noted in its first annual CVC 21455(i) report, which covered that year.  (Also see Table B in Set # 2 on the Fremont Docs page.)</t>
  </si>
  <si>
    <t xml:space="preserve">Note added July 2018:  This spreadsheet covers only the three cameras generating the majority of the City's rolling right tickets.  Other cameras issued very small quantities of rolling right tickets.  </t>
  </si>
  <si>
    <t>Photo Enforced Approach: Stevenson eastbound at Blacow (STBL)</t>
  </si>
  <si>
    <t>July 2019</t>
  </si>
  <si>
    <t>Photo Enforced Approach: Mission Blvd westbound at Mohave Dr. (MIMO)</t>
  </si>
  <si>
    <t>Photo Enforced Approach: Auto Mall Pkwy westbound at Fremont Blvd (AMFR)</t>
  </si>
  <si>
    <t>July  2019</t>
  </si>
  <si>
    <t>May 2011</t>
  </si>
  <si>
    <t>Apr 2011</t>
  </si>
  <si>
    <t>% of Right Turn</t>
  </si>
  <si>
    <t>Cites to Right</t>
  </si>
  <si>
    <t>Turn</t>
  </si>
  <si>
    <t>Portions updated on 2-18-20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</si>
</sst>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numFmt numFmtId="166" formatCode="mmmm&quot;, &quot;yyyy"/>
    <numFmt numFmtId="167" formatCode="[$-409]dddd\,\ mmmm\ d\,\ yyyy"/>
    <numFmt numFmtId="168" formatCode="[$-409]h:mm:ss\ AM/PM"/>
  </numFmts>
  <fonts count="29">
    <font>
      <sz val="10"/>
      <name val="Arial"/>
      <family val="2"/>
    </font>
    <font>
      <sz val="7"/>
      <name val="Arial"/>
      <family val="2"/>
    </font>
    <font>
      <sz val="8"/>
      <name val="Arial"/>
      <family val="2"/>
    </font>
    <font>
      <b/>
      <i/>
      <sz val="13"/>
      <color indexed="16"/>
      <name val="Times New Roman"/>
      <family val="1"/>
    </font>
    <font>
      <sz val="13"/>
      <name val="Arial"/>
      <family val="2"/>
    </font>
    <font>
      <b/>
      <i/>
      <sz val="7"/>
      <color indexed="16"/>
      <name val="Times New Roman"/>
      <family val="1"/>
    </font>
    <font>
      <b/>
      <i/>
      <sz val="10"/>
      <name val="Arial"/>
      <family val="2"/>
    </font>
    <font>
      <b/>
      <sz val="7"/>
      <name val="Arial"/>
      <family val="2"/>
    </font>
    <font>
      <b/>
      <sz val="8"/>
      <name val="Arial"/>
      <family val="2"/>
    </font>
    <font>
      <b/>
      <sz val="8"/>
      <name val="Comic Sans MS"/>
      <family val="4"/>
    </font>
    <font>
      <u val="single"/>
      <sz val="10"/>
      <color indexed="12"/>
      <name val="Arial"/>
      <family val="2"/>
    </font>
    <font>
      <u val="single"/>
      <sz val="10"/>
      <color indexed="3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17" fillId="17" borderId="0" applyNumberFormat="0" applyBorder="0" applyAlignment="0" applyProtection="0"/>
    <xf numFmtId="0" fontId="21" fillId="9" borderId="1" applyNumberFormat="0" applyAlignment="0" applyProtection="0"/>
    <xf numFmtId="0" fontId="23" fillId="15"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16" fillId="7"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0" borderId="0" applyNumberFormat="0" applyBorder="0" applyAlignment="0" applyProtection="0"/>
    <xf numFmtId="0" fontId="0" fillId="5" borderId="7" applyNumberFormat="0" applyFont="0" applyAlignment="0" applyProtection="0"/>
    <xf numFmtId="0" fontId="20" fillId="9" borderId="8" applyNumberFormat="0" applyAlignment="0" applyProtection="0"/>
    <xf numFmtId="9" fontId="0" fillId="0" borderId="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38">
    <xf numFmtId="0" fontId="0"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left"/>
      <protection locked="0"/>
    </xf>
    <xf numFmtId="0" fontId="3" fillId="0" borderId="0" xfId="0" applyNumberFormat="1" applyFont="1" applyFill="1" applyBorder="1" applyAlignment="1" applyProtection="1">
      <alignment horizontal="left"/>
      <protection locked="0"/>
    </xf>
    <xf numFmtId="0" fontId="3" fillId="0" borderId="0"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4" fillId="0" borderId="0" xfId="0" applyFont="1" applyAlignment="1">
      <alignment/>
    </xf>
    <xf numFmtId="0" fontId="5" fillId="0" borderId="0" xfId="0" applyNumberFormat="1" applyFont="1" applyFill="1" applyBorder="1" applyAlignment="1" applyProtection="1">
      <alignment horizontal="left"/>
      <protection locked="0"/>
    </xf>
    <xf numFmtId="0" fontId="5" fillId="0" borderId="0" xfId="0" applyNumberFormat="1" applyFont="1" applyFill="1" applyBorder="1" applyAlignment="1" applyProtection="1">
      <alignment/>
      <protection locked="0"/>
    </xf>
    <xf numFmtId="0" fontId="6" fillId="0" borderId="0"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protection locked="0"/>
    </xf>
    <xf numFmtId="0" fontId="0" fillId="0" borderId="0" xfId="0" applyFont="1" applyAlignment="1">
      <alignment/>
    </xf>
    <xf numFmtId="0" fontId="7" fillId="0" borderId="0" xfId="0" applyNumberFormat="1" applyFont="1" applyFill="1" applyBorder="1" applyAlignment="1" applyProtection="1">
      <alignment horizontal="left"/>
      <protection locked="0"/>
    </xf>
    <xf numFmtId="0" fontId="8" fillId="0" borderId="0" xfId="0" applyNumberFormat="1" applyFont="1" applyFill="1" applyBorder="1" applyAlignment="1" applyProtection="1">
      <alignment/>
      <protection locked="0"/>
    </xf>
    <xf numFmtId="0" fontId="7" fillId="0" borderId="0" xfId="0" applyNumberFormat="1" applyFont="1" applyFill="1" applyBorder="1" applyAlignment="1" applyProtection="1">
      <alignment/>
      <protection locked="0"/>
    </xf>
    <xf numFmtId="0" fontId="1" fillId="0" borderId="10" xfId="0" applyNumberFormat="1" applyFont="1" applyFill="1" applyBorder="1" applyAlignment="1" applyProtection="1">
      <alignment vertical="center"/>
      <protection locked="0"/>
    </xf>
    <xf numFmtId="164" fontId="1" fillId="0" borderId="10" xfId="0" applyNumberFormat="1" applyFont="1" applyFill="1" applyBorder="1" applyAlignment="1" applyProtection="1">
      <alignment vertical="center"/>
      <protection locked="0"/>
    </xf>
    <xf numFmtId="165" fontId="1" fillId="0" borderId="0" xfId="0" applyNumberFormat="1" applyFont="1" applyFill="1" applyBorder="1" applyAlignment="1" applyProtection="1">
      <alignment horizontal="left"/>
      <protection locked="0"/>
    </xf>
    <xf numFmtId="166" fontId="1" fillId="0" borderId="0" xfId="0" applyNumberFormat="1" applyFont="1" applyFill="1" applyBorder="1" applyAlignment="1" applyProtection="1">
      <alignment horizontal="left"/>
      <protection locked="0"/>
    </xf>
    <xf numFmtId="0" fontId="1" fillId="0" borderId="10" xfId="0" applyNumberFormat="1" applyFont="1" applyFill="1" applyBorder="1" applyAlignment="1" applyProtection="1">
      <alignment/>
      <protection locked="0"/>
    </xf>
    <xf numFmtId="0" fontId="2" fillId="0" borderId="0" xfId="0" applyNumberFormat="1" applyFont="1" applyFill="1" applyBorder="1" applyAlignment="1" applyProtection="1">
      <alignment vertical="center"/>
      <protection locked="0"/>
    </xf>
    <xf numFmtId="0" fontId="1" fillId="0" borderId="0" xfId="0" applyNumberFormat="1" applyFont="1" applyFill="1" applyBorder="1" applyAlignment="1" applyProtection="1">
      <alignment vertical="top"/>
      <protection locked="0"/>
    </xf>
    <xf numFmtId="0" fontId="2" fillId="0" borderId="0" xfId="0" applyFont="1" applyAlignment="1">
      <alignment/>
    </xf>
    <xf numFmtId="164" fontId="1" fillId="0" borderId="0" xfId="0" applyNumberFormat="1" applyFont="1" applyFill="1" applyBorder="1" applyAlignment="1" applyProtection="1">
      <alignment/>
      <protection locked="0"/>
    </xf>
    <xf numFmtId="0" fontId="8" fillId="0" borderId="0"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horizontal="center"/>
      <protection locked="0"/>
    </xf>
    <xf numFmtId="10" fontId="1" fillId="0" borderId="0" xfId="0" applyNumberFormat="1" applyFont="1" applyFill="1" applyBorder="1" applyAlignment="1" applyProtection="1">
      <alignment/>
      <protection locked="0"/>
    </xf>
    <xf numFmtId="0" fontId="9" fillId="0" borderId="0" xfId="0" applyNumberFormat="1" applyFont="1" applyFill="1" applyBorder="1" applyAlignment="1" applyProtection="1">
      <alignment horizontal="left"/>
      <protection locked="0"/>
    </xf>
    <xf numFmtId="0" fontId="9" fillId="0" borderId="10" xfId="0" applyNumberFormat="1" applyFont="1" applyFill="1" applyBorder="1" applyAlignment="1" applyProtection="1">
      <alignment vertical="center"/>
      <protection locked="0"/>
    </xf>
    <xf numFmtId="164" fontId="9" fillId="0" borderId="10" xfId="0" applyNumberFormat="1" applyFont="1" applyFill="1" applyBorder="1" applyAlignment="1" applyProtection="1">
      <alignment vertical="center"/>
      <protection locked="0"/>
    </xf>
    <xf numFmtId="0" fontId="9" fillId="0" borderId="0" xfId="0" applyNumberFormat="1" applyFont="1" applyFill="1" applyBorder="1" applyAlignment="1" applyProtection="1">
      <alignment/>
      <protection locked="0"/>
    </xf>
    <xf numFmtId="0" fontId="9" fillId="0" borderId="0" xfId="0" applyFont="1" applyAlignment="1">
      <alignment/>
    </xf>
    <xf numFmtId="164" fontId="9" fillId="0" borderId="0" xfId="0" applyNumberFormat="1" applyFont="1" applyFill="1" applyBorder="1" applyAlignment="1" applyProtection="1">
      <alignment/>
      <protection locked="0"/>
    </xf>
    <xf numFmtId="49" fontId="1" fillId="0" borderId="0" xfId="0" applyNumberFormat="1" applyFont="1" applyFill="1" applyBorder="1" applyAlignment="1" applyProtection="1">
      <alignment horizontal="left"/>
      <protection locked="0"/>
    </xf>
    <xf numFmtId="49" fontId="1"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protection locked="0"/>
    </xf>
    <xf numFmtId="9" fontId="1" fillId="0" borderId="0" xfId="0" applyNumberFormat="1"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85"/>
  <sheetViews>
    <sheetView tabSelected="1" zoomScalePageLayoutView="0" workbookViewId="0" topLeftCell="A1">
      <selection activeCell="I10" sqref="I10:J10"/>
    </sheetView>
  </sheetViews>
  <sheetFormatPr defaultColWidth="11.421875" defaultRowHeight="12.75"/>
  <cols>
    <col min="1" max="10" width="11.57421875" style="1" customWidth="1"/>
    <col min="11" max="11" width="1.421875" style="1" customWidth="1"/>
    <col min="12" max="12" width="11.57421875" style="1" customWidth="1"/>
    <col min="13" max="14" width="11.00390625" style="2" customWidth="1"/>
    <col min="15" max="246" width="11.00390625" style="1" customWidth="1"/>
    <col min="247" max="251" width="12.00390625" style="0" customWidth="1"/>
  </cols>
  <sheetData>
    <row r="1" ht="12.75">
      <c r="A1" s="3"/>
    </row>
    <row r="2" spans="1:250" s="6" customFormat="1" ht="17.25">
      <c r="A2" s="4"/>
      <c r="B2" s="5" t="s">
        <v>0</v>
      </c>
      <c r="C2" s="5"/>
      <c r="D2" s="5"/>
      <c r="E2" s="5"/>
      <c r="F2" s="5"/>
      <c r="G2" s="5"/>
      <c r="H2" s="5"/>
      <c r="I2" s="5"/>
      <c r="J2" s="5"/>
      <c r="K2" s="5"/>
      <c r="L2" s="1"/>
      <c r="M2" s="2"/>
      <c r="N2" s="2"/>
      <c r="O2" s="1"/>
      <c r="P2" s="1"/>
      <c r="Q2" s="1"/>
      <c r="IM2" s="7"/>
      <c r="IN2" s="7"/>
      <c r="IO2" s="7"/>
      <c r="IP2" s="7"/>
    </row>
    <row r="3" spans="1:11" ht="12.75">
      <c r="A3" s="8"/>
      <c r="B3" s="9"/>
      <c r="C3" s="9"/>
      <c r="D3" s="9"/>
      <c r="E3" s="9"/>
      <c r="F3" s="9"/>
      <c r="G3" s="9"/>
      <c r="H3" s="9"/>
      <c r="I3" s="9"/>
      <c r="J3" s="9"/>
      <c r="K3" s="9"/>
    </row>
    <row r="4" spans="1:11" ht="12.75">
      <c r="A4" s="8" t="s">
        <v>49</v>
      </c>
      <c r="B4" s="9"/>
      <c r="C4" s="9"/>
      <c r="D4" s="9"/>
      <c r="E4" s="9"/>
      <c r="F4" s="9"/>
      <c r="G4" s="9"/>
      <c r="H4" s="9"/>
      <c r="I4" s="9"/>
      <c r="J4" s="9"/>
      <c r="K4" s="9"/>
    </row>
    <row r="5" spans="1:3" ht="12.75">
      <c r="A5" s="3" t="s">
        <v>50</v>
      </c>
      <c r="C5" s="1" t="s">
        <v>73</v>
      </c>
    </row>
    <row r="6" ht="12.75">
      <c r="A6" s="3"/>
    </row>
    <row r="7" ht="12.75">
      <c r="A7" s="3" t="s">
        <v>62</v>
      </c>
    </row>
    <row r="8" ht="12.75">
      <c r="A8" s="3"/>
    </row>
    <row r="9" ht="12.75">
      <c r="A9" s="3"/>
    </row>
    <row r="10" spans="1:255" s="11" customFormat="1" ht="12.75">
      <c r="A10" s="10" t="s">
        <v>63</v>
      </c>
      <c r="L10" s="1"/>
      <c r="M10" s="2"/>
      <c r="N10" s="2"/>
      <c r="O10" s="1"/>
      <c r="P10" s="1"/>
      <c r="Q10" s="1"/>
      <c r="IM10" s="12"/>
      <c r="IN10" s="12"/>
      <c r="IO10" s="12"/>
      <c r="IP10" s="12"/>
      <c r="IQ10" s="12"/>
      <c r="IR10" s="12"/>
      <c r="IS10" s="12"/>
      <c r="IT10" s="12"/>
      <c r="IU10" s="12"/>
    </row>
    <row r="11" spans="1:12" ht="12.75">
      <c r="A11" s="13"/>
      <c r="C11" s="14" t="s">
        <v>1</v>
      </c>
      <c r="H11" s="14" t="s">
        <v>2</v>
      </c>
      <c r="L11" s="1" t="s">
        <v>70</v>
      </c>
    </row>
    <row r="12" spans="1:12" ht="12.75">
      <c r="A12" s="13"/>
      <c r="B12" s="15"/>
      <c r="C12" s="15"/>
      <c r="D12" s="15"/>
      <c r="E12" s="15" t="s">
        <v>3</v>
      </c>
      <c r="F12" s="15"/>
      <c r="G12" s="15"/>
      <c r="H12" s="15"/>
      <c r="I12" s="15"/>
      <c r="J12" s="15" t="s">
        <v>3</v>
      </c>
      <c r="K12" s="15"/>
      <c r="L12" s="1" t="s">
        <v>71</v>
      </c>
    </row>
    <row r="13" spans="1:12" ht="12.75">
      <c r="A13" s="13"/>
      <c r="B13" s="15" t="s">
        <v>4</v>
      </c>
      <c r="C13" s="15" t="s">
        <v>5</v>
      </c>
      <c r="D13" s="15" t="s">
        <v>6</v>
      </c>
      <c r="E13" s="15" t="s">
        <v>7</v>
      </c>
      <c r="F13" s="15"/>
      <c r="G13" s="15" t="s">
        <v>4</v>
      </c>
      <c r="H13" s="15" t="s">
        <v>5</v>
      </c>
      <c r="I13" s="15" t="s">
        <v>6</v>
      </c>
      <c r="J13" s="15" t="s">
        <v>7</v>
      </c>
      <c r="K13" s="15"/>
      <c r="L13" s="1" t="s">
        <v>72</v>
      </c>
    </row>
    <row r="14" spans="1:12" ht="12.75">
      <c r="A14" s="13" t="s">
        <v>8</v>
      </c>
      <c r="B14" s="15" t="s">
        <v>1</v>
      </c>
      <c r="C14" s="15"/>
      <c r="D14" s="15"/>
      <c r="E14" s="15" t="s">
        <v>9</v>
      </c>
      <c r="F14" s="15"/>
      <c r="G14" s="15" t="s">
        <v>2</v>
      </c>
      <c r="H14" s="15"/>
      <c r="I14" s="15"/>
      <c r="J14" s="15" t="s">
        <v>9</v>
      </c>
      <c r="K14" s="15"/>
      <c r="L14" s="1" t="s">
        <v>1</v>
      </c>
    </row>
    <row r="15" spans="1:12" ht="12.75">
      <c r="A15" s="3" t="s">
        <v>10</v>
      </c>
      <c r="B15" s="16">
        <v>323</v>
      </c>
      <c r="C15" s="16">
        <f aca="true" t="shared" si="0" ref="C15:C59">B15-D15</f>
        <v>92</v>
      </c>
      <c r="D15" s="16">
        <v>231</v>
      </c>
      <c r="E15" s="17">
        <f aca="true" t="shared" si="1" ref="E15:E59">D15/B15</f>
        <v>0.7151702786377709</v>
      </c>
      <c r="G15" s="16">
        <v>153</v>
      </c>
      <c r="H15" s="16">
        <f aca="true" t="shared" si="2" ref="H15:H59">G15-I15</f>
        <v>36</v>
      </c>
      <c r="I15" s="16">
        <v>117</v>
      </c>
      <c r="J15" s="17">
        <f aca="true" t="shared" si="3" ref="J15:J59">I15/G15</f>
        <v>0.7647058823529411</v>
      </c>
      <c r="K15" s="17"/>
      <c r="L15" s="37">
        <f>SUM(I15/D15)</f>
        <v>0.5064935064935064</v>
      </c>
    </row>
    <row r="16" spans="1:12" ht="12.75">
      <c r="A16" s="3" t="s">
        <v>11</v>
      </c>
      <c r="B16" s="16">
        <v>324</v>
      </c>
      <c r="C16" s="16">
        <f t="shared" si="0"/>
        <v>98</v>
      </c>
      <c r="D16" s="16">
        <v>226</v>
      </c>
      <c r="E16" s="17">
        <f t="shared" si="1"/>
        <v>0.6975308641975309</v>
      </c>
      <c r="G16" s="16">
        <v>178</v>
      </c>
      <c r="H16" s="16">
        <f t="shared" si="2"/>
        <v>62</v>
      </c>
      <c r="I16" s="16">
        <v>116</v>
      </c>
      <c r="J16" s="17">
        <f t="shared" si="3"/>
        <v>0.651685393258427</v>
      </c>
      <c r="K16" s="17"/>
      <c r="L16" s="37">
        <f>SUM(I16/D16)</f>
        <v>0.5132743362831859</v>
      </c>
    </row>
    <row r="17" spans="1:12" ht="12.75">
      <c r="A17" s="3" t="s">
        <v>12</v>
      </c>
      <c r="B17" s="16">
        <v>328</v>
      </c>
      <c r="C17" s="16">
        <f t="shared" si="0"/>
        <v>101</v>
      </c>
      <c r="D17" s="16">
        <v>227</v>
      </c>
      <c r="E17" s="17">
        <f t="shared" si="1"/>
        <v>0.6920731707317073</v>
      </c>
      <c r="G17" s="16">
        <v>178</v>
      </c>
      <c r="H17" s="16">
        <f t="shared" si="2"/>
        <v>54</v>
      </c>
      <c r="I17" s="16">
        <v>124</v>
      </c>
      <c r="J17" s="17">
        <f t="shared" si="3"/>
        <v>0.6966292134831461</v>
      </c>
      <c r="K17" s="17"/>
      <c r="L17" s="37">
        <f aca="true" t="shared" si="4" ref="L17:L59">SUM(I17/D17)</f>
        <v>0.5462555066079295</v>
      </c>
    </row>
    <row r="18" spans="1:12" ht="12.75">
      <c r="A18" s="3" t="s">
        <v>13</v>
      </c>
      <c r="B18" s="16">
        <v>352</v>
      </c>
      <c r="C18" s="16">
        <f t="shared" si="0"/>
        <v>138</v>
      </c>
      <c r="D18" s="16">
        <v>214</v>
      </c>
      <c r="E18" s="17">
        <f t="shared" si="1"/>
        <v>0.6079545454545454</v>
      </c>
      <c r="G18" s="16">
        <v>167</v>
      </c>
      <c r="H18" s="16">
        <f t="shared" si="2"/>
        <v>58</v>
      </c>
      <c r="I18" s="16">
        <f>336-227</f>
        <v>109</v>
      </c>
      <c r="J18" s="17">
        <f t="shared" si="3"/>
        <v>0.6526946107784432</v>
      </c>
      <c r="K18" s="17"/>
      <c r="L18" s="37">
        <f t="shared" si="4"/>
        <v>0.5093457943925234</v>
      </c>
    </row>
    <row r="19" spans="1:12" ht="12.75">
      <c r="A19" s="3" t="s">
        <v>14</v>
      </c>
      <c r="B19" s="16">
        <v>352</v>
      </c>
      <c r="C19" s="16">
        <f t="shared" si="0"/>
        <v>79</v>
      </c>
      <c r="D19" s="16">
        <v>273</v>
      </c>
      <c r="E19" s="17">
        <f t="shared" si="1"/>
        <v>0.7755681818181818</v>
      </c>
      <c r="G19" s="16">
        <v>186</v>
      </c>
      <c r="H19" s="16">
        <f t="shared" si="2"/>
        <v>44</v>
      </c>
      <c r="I19" s="16">
        <f>583-441</f>
        <v>142</v>
      </c>
      <c r="J19" s="17">
        <f t="shared" si="3"/>
        <v>0.7634408602150538</v>
      </c>
      <c r="K19" s="17"/>
      <c r="L19" s="37">
        <f t="shared" si="4"/>
        <v>0.5201465201465202</v>
      </c>
    </row>
    <row r="20" spans="1:12" ht="12.75">
      <c r="A20" s="3" t="s">
        <v>15</v>
      </c>
      <c r="B20" s="16">
        <v>338</v>
      </c>
      <c r="C20" s="16">
        <f t="shared" si="0"/>
        <v>80</v>
      </c>
      <c r="D20" s="16">
        <v>258</v>
      </c>
      <c r="E20" s="17">
        <f t="shared" si="1"/>
        <v>0.7633136094674556</v>
      </c>
      <c r="G20" s="16">
        <v>170</v>
      </c>
      <c r="H20" s="16">
        <f t="shared" si="2"/>
        <v>43</v>
      </c>
      <c r="I20" s="16">
        <f>841-714</f>
        <v>127</v>
      </c>
      <c r="J20" s="17">
        <f t="shared" si="3"/>
        <v>0.7470588235294118</v>
      </c>
      <c r="K20" s="17"/>
      <c r="L20" s="37">
        <f t="shared" si="4"/>
        <v>0.49224806201550386</v>
      </c>
    </row>
    <row r="21" spans="1:12" ht="12.75">
      <c r="A21" s="3" t="s">
        <v>16</v>
      </c>
      <c r="B21" s="16">
        <v>299</v>
      </c>
      <c r="C21" s="16">
        <f t="shared" si="0"/>
        <v>107</v>
      </c>
      <c r="D21" s="16">
        <v>192</v>
      </c>
      <c r="E21" s="17">
        <f t="shared" si="1"/>
        <v>0.6421404682274248</v>
      </c>
      <c r="G21" s="16">
        <v>142</v>
      </c>
      <c r="H21" s="16">
        <f t="shared" si="2"/>
        <v>36</v>
      </c>
      <c r="I21" s="16">
        <f>1078-972</f>
        <v>106</v>
      </c>
      <c r="J21" s="17">
        <f t="shared" si="3"/>
        <v>0.7464788732394366</v>
      </c>
      <c r="K21" s="17"/>
      <c r="L21" s="37">
        <f t="shared" si="4"/>
        <v>0.5520833333333334</v>
      </c>
    </row>
    <row r="22" spans="1:12" ht="12.75">
      <c r="A22" s="3" t="s">
        <v>17</v>
      </c>
      <c r="B22" s="16">
        <v>262</v>
      </c>
      <c r="C22" s="16">
        <f t="shared" si="0"/>
        <v>77</v>
      </c>
      <c r="D22" s="16">
        <v>185</v>
      </c>
      <c r="E22" s="17">
        <f t="shared" si="1"/>
        <v>0.7061068702290076</v>
      </c>
      <c r="G22" s="16">
        <v>147</v>
      </c>
      <c r="H22" s="16">
        <f t="shared" si="2"/>
        <v>49</v>
      </c>
      <c r="I22" s="16">
        <f>1262-1164</f>
        <v>98</v>
      </c>
      <c r="J22" s="17">
        <f t="shared" si="3"/>
        <v>0.6666666666666666</v>
      </c>
      <c r="K22" s="17"/>
      <c r="L22" s="37">
        <f t="shared" si="4"/>
        <v>0.5297297297297298</v>
      </c>
    </row>
    <row r="23" spans="1:12" ht="12.75">
      <c r="A23" s="3" t="s">
        <v>18</v>
      </c>
      <c r="B23" s="16">
        <v>299</v>
      </c>
      <c r="C23" s="16">
        <f t="shared" si="0"/>
        <v>75</v>
      </c>
      <c r="D23" s="16">
        <v>224</v>
      </c>
      <c r="E23" s="17">
        <f t="shared" si="1"/>
        <v>0.7491638795986622</v>
      </c>
      <c r="G23" s="16">
        <v>182</v>
      </c>
      <c r="H23" s="16">
        <f t="shared" si="2"/>
        <v>54</v>
      </c>
      <c r="I23" s="16">
        <f>1477-1349</f>
        <v>128</v>
      </c>
      <c r="J23" s="17">
        <f t="shared" si="3"/>
        <v>0.7032967032967034</v>
      </c>
      <c r="K23" s="17"/>
      <c r="L23" s="37">
        <f t="shared" si="4"/>
        <v>0.5714285714285714</v>
      </c>
    </row>
    <row r="24" spans="1:12" ht="12.75">
      <c r="A24" s="3" t="s">
        <v>19</v>
      </c>
      <c r="B24" s="16">
        <v>184</v>
      </c>
      <c r="C24" s="16">
        <f t="shared" si="0"/>
        <v>46</v>
      </c>
      <c r="D24" s="16">
        <v>138</v>
      </c>
      <c r="E24" s="17">
        <f t="shared" si="1"/>
        <v>0.75</v>
      </c>
      <c r="G24" s="16">
        <v>88</v>
      </c>
      <c r="H24" s="16">
        <f t="shared" si="2"/>
        <v>19</v>
      </c>
      <c r="I24" s="16">
        <v>69</v>
      </c>
      <c r="J24" s="17">
        <f t="shared" si="3"/>
        <v>0.7840909090909091</v>
      </c>
      <c r="K24" s="17"/>
      <c r="L24" s="37">
        <f t="shared" si="4"/>
        <v>0.5</v>
      </c>
    </row>
    <row r="25" spans="1:12" ht="12.75">
      <c r="A25" s="3" t="s">
        <v>20</v>
      </c>
      <c r="B25" s="16">
        <v>222</v>
      </c>
      <c r="C25" s="16">
        <f t="shared" si="0"/>
        <v>56</v>
      </c>
      <c r="D25" s="16">
        <v>166</v>
      </c>
      <c r="E25" s="17">
        <f t="shared" si="1"/>
        <v>0.7477477477477478</v>
      </c>
      <c r="G25" s="16">
        <v>97</v>
      </c>
      <c r="H25" s="16">
        <f t="shared" si="2"/>
        <v>17</v>
      </c>
      <c r="I25" s="16">
        <v>80</v>
      </c>
      <c r="J25" s="17">
        <f t="shared" si="3"/>
        <v>0.8247422680412371</v>
      </c>
      <c r="K25" s="17"/>
      <c r="L25" s="37">
        <f t="shared" si="4"/>
        <v>0.4819277108433735</v>
      </c>
    </row>
    <row r="26" spans="1:12" ht="12.75">
      <c r="A26" s="3" t="s">
        <v>21</v>
      </c>
      <c r="B26" s="16">
        <v>316</v>
      </c>
      <c r="C26" s="16">
        <f t="shared" si="0"/>
        <v>92</v>
      </c>
      <c r="D26" s="16">
        <v>224</v>
      </c>
      <c r="E26" s="17">
        <f t="shared" si="1"/>
        <v>0.7088607594936709</v>
      </c>
      <c r="G26" s="16">
        <v>153</v>
      </c>
      <c r="H26" s="16">
        <f t="shared" si="2"/>
        <v>38</v>
      </c>
      <c r="I26" s="16">
        <v>115</v>
      </c>
      <c r="J26" s="17">
        <f t="shared" si="3"/>
        <v>0.7516339869281046</v>
      </c>
      <c r="K26" s="17"/>
      <c r="L26" s="37">
        <f t="shared" si="4"/>
        <v>0.5133928571428571</v>
      </c>
    </row>
    <row r="27" spans="1:12" ht="12.75">
      <c r="A27" s="18">
        <v>41000</v>
      </c>
      <c r="B27" s="16">
        <v>350</v>
      </c>
      <c r="C27" s="16">
        <f t="shared" si="0"/>
        <v>151</v>
      </c>
      <c r="D27" s="16">
        <v>199</v>
      </c>
      <c r="E27" s="17">
        <f t="shared" si="1"/>
        <v>0.5685714285714286</v>
      </c>
      <c r="G27" s="16">
        <v>190</v>
      </c>
      <c r="H27" s="16">
        <f t="shared" si="2"/>
        <v>75</v>
      </c>
      <c r="I27" s="16">
        <v>115</v>
      </c>
      <c r="J27" s="17">
        <f t="shared" si="3"/>
        <v>0.6052631578947368</v>
      </c>
      <c r="K27" s="17"/>
      <c r="L27" s="37">
        <f t="shared" si="4"/>
        <v>0.5778894472361809</v>
      </c>
    </row>
    <row r="28" spans="1:12" ht="12.75">
      <c r="A28" s="18">
        <v>41030</v>
      </c>
      <c r="B28" s="16">
        <v>328</v>
      </c>
      <c r="C28" s="16">
        <f t="shared" si="0"/>
        <v>82</v>
      </c>
      <c r="D28" s="16">
        <v>246</v>
      </c>
      <c r="E28" s="17">
        <f t="shared" si="1"/>
        <v>0.75</v>
      </c>
      <c r="G28" s="16">
        <v>163</v>
      </c>
      <c r="H28" s="16">
        <f t="shared" si="2"/>
        <v>38</v>
      </c>
      <c r="I28" s="16">
        <v>125</v>
      </c>
      <c r="J28" s="17">
        <f t="shared" si="3"/>
        <v>0.7668711656441718</v>
      </c>
      <c r="K28" s="17"/>
      <c r="L28" s="37">
        <f t="shared" si="4"/>
        <v>0.508130081300813</v>
      </c>
    </row>
    <row r="29" spans="1:12" ht="12.75">
      <c r="A29" s="3" t="s">
        <v>22</v>
      </c>
      <c r="B29" s="16">
        <v>276</v>
      </c>
      <c r="C29" s="16">
        <f t="shared" si="0"/>
        <v>8</v>
      </c>
      <c r="D29" s="16">
        <v>268</v>
      </c>
      <c r="E29" s="17">
        <f t="shared" si="1"/>
        <v>0.9710144927536232</v>
      </c>
      <c r="G29" s="16">
        <v>148</v>
      </c>
      <c r="H29" s="16">
        <f t="shared" si="2"/>
        <v>6</v>
      </c>
      <c r="I29" s="16">
        <v>142</v>
      </c>
      <c r="J29" s="17">
        <f t="shared" si="3"/>
        <v>0.9594594594594594</v>
      </c>
      <c r="K29" s="17"/>
      <c r="L29" s="37">
        <f t="shared" si="4"/>
        <v>0.5298507462686567</v>
      </c>
    </row>
    <row r="30" spans="1:12" ht="12.75">
      <c r="A30" s="3" t="s">
        <v>13</v>
      </c>
      <c r="B30" s="16">
        <v>285</v>
      </c>
      <c r="C30" s="16">
        <f t="shared" si="0"/>
        <v>126</v>
      </c>
      <c r="D30" s="16">
        <v>159</v>
      </c>
      <c r="E30" s="17">
        <f t="shared" si="1"/>
        <v>0.5578947368421052</v>
      </c>
      <c r="G30" s="16">
        <v>117</v>
      </c>
      <c r="H30" s="16">
        <f t="shared" si="2"/>
        <v>46</v>
      </c>
      <c r="I30" s="16">
        <v>71</v>
      </c>
      <c r="J30" s="17">
        <f t="shared" si="3"/>
        <v>0.6068376068376068</v>
      </c>
      <c r="K30" s="17"/>
      <c r="L30" s="37">
        <f t="shared" si="4"/>
        <v>0.44654088050314467</v>
      </c>
    </row>
    <row r="31" spans="1:12" ht="12.75">
      <c r="A31" s="3" t="s">
        <v>14</v>
      </c>
      <c r="B31" s="16">
        <v>357</v>
      </c>
      <c r="C31" s="16">
        <f t="shared" si="0"/>
        <v>112</v>
      </c>
      <c r="D31" s="16">
        <v>245</v>
      </c>
      <c r="E31" s="17">
        <f t="shared" si="1"/>
        <v>0.6862745098039216</v>
      </c>
      <c r="G31" s="16">
        <v>141</v>
      </c>
      <c r="H31" s="16">
        <f t="shared" si="2"/>
        <v>35</v>
      </c>
      <c r="I31" s="16">
        <v>106</v>
      </c>
      <c r="J31" s="17">
        <f t="shared" si="3"/>
        <v>0.75177304964539</v>
      </c>
      <c r="K31" s="17"/>
      <c r="L31" s="37">
        <f t="shared" si="4"/>
        <v>0.4326530612244898</v>
      </c>
    </row>
    <row r="32" spans="1:12" ht="12.75">
      <c r="A32" s="3" t="s">
        <v>15</v>
      </c>
      <c r="B32" s="16">
        <v>389</v>
      </c>
      <c r="C32" s="16">
        <f t="shared" si="0"/>
        <v>88</v>
      </c>
      <c r="D32" s="16">
        <v>301</v>
      </c>
      <c r="E32" s="17">
        <f t="shared" si="1"/>
        <v>0.7737789203084833</v>
      </c>
      <c r="G32" s="16">
        <v>164</v>
      </c>
      <c r="H32" s="16">
        <f t="shared" si="2"/>
        <v>44</v>
      </c>
      <c r="I32" s="16">
        <v>120</v>
      </c>
      <c r="J32" s="17">
        <f t="shared" si="3"/>
        <v>0.7317073170731707</v>
      </c>
      <c r="K32" s="17"/>
      <c r="L32" s="37">
        <f t="shared" si="4"/>
        <v>0.39867109634551495</v>
      </c>
    </row>
    <row r="33" spans="1:12" ht="12.75">
      <c r="A33" s="3" t="s">
        <v>16</v>
      </c>
      <c r="B33" s="16">
        <v>296</v>
      </c>
      <c r="C33" s="16">
        <f t="shared" si="0"/>
        <v>59</v>
      </c>
      <c r="D33" s="16">
        <v>237</v>
      </c>
      <c r="E33" s="17">
        <f t="shared" si="1"/>
        <v>0.8006756756756757</v>
      </c>
      <c r="G33" s="16">
        <v>142</v>
      </c>
      <c r="H33" s="16">
        <f t="shared" si="2"/>
        <v>27</v>
      </c>
      <c r="I33" s="16">
        <v>115</v>
      </c>
      <c r="J33" s="17">
        <f t="shared" si="3"/>
        <v>0.8098591549295775</v>
      </c>
      <c r="K33" s="17"/>
      <c r="L33" s="37">
        <f t="shared" si="4"/>
        <v>0.48523206751054854</v>
      </c>
    </row>
    <row r="34" spans="1:12" ht="12.75">
      <c r="A34" s="3" t="s">
        <v>17</v>
      </c>
      <c r="B34" s="16">
        <v>368</v>
      </c>
      <c r="C34" s="16">
        <f t="shared" si="0"/>
        <v>93</v>
      </c>
      <c r="D34" s="16">
        <v>275</v>
      </c>
      <c r="E34" s="17">
        <f t="shared" si="1"/>
        <v>0.7472826086956522</v>
      </c>
      <c r="G34" s="16">
        <v>179</v>
      </c>
      <c r="H34" s="16">
        <f t="shared" si="2"/>
        <v>37</v>
      </c>
      <c r="I34" s="16">
        <v>142</v>
      </c>
      <c r="J34" s="17">
        <f t="shared" si="3"/>
        <v>0.7932960893854749</v>
      </c>
      <c r="K34" s="17"/>
      <c r="L34" s="37">
        <f t="shared" si="4"/>
        <v>0.5163636363636364</v>
      </c>
    </row>
    <row r="35" spans="1:12" ht="12.75">
      <c r="A35" s="3" t="s">
        <v>18</v>
      </c>
      <c r="B35" s="16">
        <v>310</v>
      </c>
      <c r="C35" s="16">
        <f t="shared" si="0"/>
        <v>21</v>
      </c>
      <c r="D35" s="16">
        <v>289</v>
      </c>
      <c r="E35" s="17">
        <f t="shared" si="1"/>
        <v>0.932258064516129</v>
      </c>
      <c r="G35" s="16">
        <v>151</v>
      </c>
      <c r="H35" s="16">
        <f t="shared" si="2"/>
        <v>22</v>
      </c>
      <c r="I35" s="16">
        <v>129</v>
      </c>
      <c r="J35" s="17">
        <f t="shared" si="3"/>
        <v>0.8543046357615894</v>
      </c>
      <c r="K35" s="17"/>
      <c r="L35" s="37">
        <f t="shared" si="4"/>
        <v>0.4463667820069204</v>
      </c>
    </row>
    <row r="36" spans="1:12" ht="12.75">
      <c r="A36" s="19">
        <v>40909</v>
      </c>
      <c r="B36" s="20">
        <v>325</v>
      </c>
      <c r="C36" s="16">
        <f t="shared" si="0"/>
        <v>67</v>
      </c>
      <c r="D36" s="20">
        <v>258</v>
      </c>
      <c r="E36" s="17">
        <f t="shared" si="1"/>
        <v>0.7938461538461539</v>
      </c>
      <c r="G36" s="20">
        <v>160</v>
      </c>
      <c r="H36" s="16">
        <f t="shared" si="2"/>
        <v>20</v>
      </c>
      <c r="I36" s="20">
        <v>140</v>
      </c>
      <c r="J36" s="17">
        <f t="shared" si="3"/>
        <v>0.875</v>
      </c>
      <c r="K36" s="17"/>
      <c r="L36" s="37">
        <f t="shared" si="4"/>
        <v>0.5426356589147286</v>
      </c>
    </row>
    <row r="37" spans="1:12" ht="12.75">
      <c r="A37" s="18">
        <v>40940</v>
      </c>
      <c r="B37" s="20">
        <v>310</v>
      </c>
      <c r="C37" s="16">
        <f t="shared" si="0"/>
        <v>71</v>
      </c>
      <c r="D37" s="20">
        <v>239</v>
      </c>
      <c r="E37" s="17">
        <f t="shared" si="1"/>
        <v>0.7709677419354839</v>
      </c>
      <c r="G37" s="20">
        <v>153</v>
      </c>
      <c r="H37" s="16">
        <f t="shared" si="2"/>
        <v>47</v>
      </c>
      <c r="I37" s="20">
        <v>106</v>
      </c>
      <c r="J37" s="17">
        <f t="shared" si="3"/>
        <v>0.6928104575163399</v>
      </c>
      <c r="K37" s="17"/>
      <c r="L37" s="37">
        <f t="shared" si="4"/>
        <v>0.4435146443514644</v>
      </c>
    </row>
    <row r="38" spans="1:12" ht="12.75">
      <c r="A38" s="18">
        <v>40969</v>
      </c>
      <c r="B38" s="20">
        <v>334</v>
      </c>
      <c r="C38" s="16">
        <f t="shared" si="0"/>
        <v>75</v>
      </c>
      <c r="D38" s="20">
        <v>259</v>
      </c>
      <c r="E38" s="17">
        <f t="shared" si="1"/>
        <v>0.7754491017964071</v>
      </c>
      <c r="G38" s="20">
        <v>167</v>
      </c>
      <c r="H38" s="16">
        <f t="shared" si="2"/>
        <v>50</v>
      </c>
      <c r="I38" s="20">
        <v>117</v>
      </c>
      <c r="J38" s="17">
        <f t="shared" si="3"/>
        <v>0.7005988023952096</v>
      </c>
      <c r="K38" s="17"/>
      <c r="L38" s="37">
        <f t="shared" si="4"/>
        <v>0.4517374517374517</v>
      </c>
    </row>
    <row r="39" spans="1:12" ht="12.75">
      <c r="A39" s="3" t="s">
        <v>23</v>
      </c>
      <c r="B39" s="20">
        <v>362</v>
      </c>
      <c r="C39" s="16">
        <f t="shared" si="0"/>
        <v>98</v>
      </c>
      <c r="D39" s="20">
        <v>264</v>
      </c>
      <c r="E39" s="17">
        <f t="shared" si="1"/>
        <v>0.7292817679558011</v>
      </c>
      <c r="G39" s="20">
        <v>198</v>
      </c>
      <c r="H39" s="16">
        <f t="shared" si="2"/>
        <v>58</v>
      </c>
      <c r="I39" s="20">
        <v>140</v>
      </c>
      <c r="J39" s="17">
        <f t="shared" si="3"/>
        <v>0.7070707070707071</v>
      </c>
      <c r="K39" s="17"/>
      <c r="L39" s="37">
        <f t="shared" si="4"/>
        <v>0.5303030303030303</v>
      </c>
    </row>
    <row r="40" spans="1:12" ht="12.75">
      <c r="A40" s="3" t="s">
        <v>11</v>
      </c>
      <c r="B40" s="20">
        <v>347</v>
      </c>
      <c r="C40" s="16">
        <f t="shared" si="0"/>
        <v>95</v>
      </c>
      <c r="D40" s="20">
        <v>252</v>
      </c>
      <c r="E40" s="17">
        <f t="shared" si="1"/>
        <v>0.7262247838616714</v>
      </c>
      <c r="G40" s="20">
        <v>178</v>
      </c>
      <c r="H40" s="16">
        <f t="shared" si="2"/>
        <v>53</v>
      </c>
      <c r="I40" s="20">
        <v>125</v>
      </c>
      <c r="J40" s="17">
        <f t="shared" si="3"/>
        <v>0.702247191011236</v>
      </c>
      <c r="K40" s="17"/>
      <c r="L40" s="37">
        <f t="shared" si="4"/>
        <v>0.49603174603174605</v>
      </c>
    </row>
    <row r="41" spans="1:12" ht="12.75">
      <c r="A41" s="3" t="s">
        <v>12</v>
      </c>
      <c r="B41" s="20">
        <v>368</v>
      </c>
      <c r="C41" s="16">
        <f t="shared" si="0"/>
        <v>93</v>
      </c>
      <c r="D41" s="20">
        <v>275</v>
      </c>
      <c r="E41" s="17">
        <f t="shared" si="1"/>
        <v>0.7472826086956522</v>
      </c>
      <c r="G41" s="20">
        <v>219</v>
      </c>
      <c r="H41" s="16">
        <f t="shared" si="2"/>
        <v>61</v>
      </c>
      <c r="I41" s="20">
        <v>158</v>
      </c>
      <c r="J41" s="17">
        <f t="shared" si="3"/>
        <v>0.7214611872146118</v>
      </c>
      <c r="K41" s="17"/>
      <c r="L41" s="37">
        <f t="shared" si="4"/>
        <v>0.5745454545454546</v>
      </c>
    </row>
    <row r="42" spans="1:12" ht="12.75">
      <c r="A42" s="3" t="s">
        <v>13</v>
      </c>
      <c r="B42" s="20">
        <v>335</v>
      </c>
      <c r="C42" s="16">
        <f t="shared" si="0"/>
        <v>78</v>
      </c>
      <c r="D42" s="20">
        <v>257</v>
      </c>
      <c r="E42" s="17">
        <f t="shared" si="1"/>
        <v>0.7671641791044777</v>
      </c>
      <c r="G42" s="20">
        <v>179</v>
      </c>
      <c r="H42" s="16">
        <f t="shared" si="2"/>
        <v>62</v>
      </c>
      <c r="I42" s="20">
        <v>117</v>
      </c>
      <c r="J42" s="17">
        <f t="shared" si="3"/>
        <v>0.6536312849162011</v>
      </c>
      <c r="K42" s="17"/>
      <c r="L42" s="37">
        <f t="shared" si="4"/>
        <v>0.45525291828793774</v>
      </c>
    </row>
    <row r="43" spans="1:12" ht="12.75">
      <c r="A43" s="3" t="s">
        <v>14</v>
      </c>
      <c r="B43" s="20">
        <v>306</v>
      </c>
      <c r="C43" s="16">
        <f t="shared" si="0"/>
        <v>84</v>
      </c>
      <c r="D43" s="20">
        <v>222</v>
      </c>
      <c r="E43" s="17">
        <f t="shared" si="1"/>
        <v>0.7254901960784313</v>
      </c>
      <c r="G43" s="20">
        <v>186</v>
      </c>
      <c r="H43" s="16">
        <f t="shared" si="2"/>
        <v>91</v>
      </c>
      <c r="I43" s="20">
        <v>95</v>
      </c>
      <c r="J43" s="17">
        <f t="shared" si="3"/>
        <v>0.510752688172043</v>
      </c>
      <c r="K43" s="17"/>
      <c r="L43" s="37">
        <f t="shared" si="4"/>
        <v>0.42792792792792794</v>
      </c>
    </row>
    <row r="44" spans="1:12" ht="12.75">
      <c r="A44" s="3" t="s">
        <v>15</v>
      </c>
      <c r="B44" s="16">
        <v>281</v>
      </c>
      <c r="C44" s="16">
        <f t="shared" si="0"/>
        <v>56</v>
      </c>
      <c r="D44" s="16">
        <v>225</v>
      </c>
      <c r="E44" s="17">
        <f t="shared" si="1"/>
        <v>0.800711743772242</v>
      </c>
      <c r="G44" s="16">
        <v>121</v>
      </c>
      <c r="H44" s="16">
        <f t="shared" si="2"/>
        <v>-7</v>
      </c>
      <c r="I44" s="16">
        <v>128</v>
      </c>
      <c r="J44" s="17">
        <f t="shared" si="3"/>
        <v>1.0578512396694215</v>
      </c>
      <c r="K44" s="17"/>
      <c r="L44" s="37">
        <f t="shared" si="4"/>
        <v>0.5688888888888889</v>
      </c>
    </row>
    <row r="45" spans="1:12" ht="12.75">
      <c r="A45" s="3" t="s">
        <v>16</v>
      </c>
      <c r="B45" s="16">
        <v>366</v>
      </c>
      <c r="C45" s="16">
        <f t="shared" si="0"/>
        <v>100</v>
      </c>
      <c r="D45" s="16">
        <v>266</v>
      </c>
      <c r="E45" s="17">
        <f t="shared" si="1"/>
        <v>0.726775956284153</v>
      </c>
      <c r="G45" s="16">
        <v>223</v>
      </c>
      <c r="H45" s="16">
        <f t="shared" si="2"/>
        <v>71</v>
      </c>
      <c r="I45" s="16">
        <v>152</v>
      </c>
      <c r="J45" s="17">
        <f t="shared" si="3"/>
        <v>0.6816143497757847</v>
      </c>
      <c r="K45" s="17"/>
      <c r="L45" s="37">
        <f t="shared" si="4"/>
        <v>0.5714285714285714</v>
      </c>
    </row>
    <row r="46" spans="1:12" ht="12.75">
      <c r="A46" s="3" t="s">
        <v>17</v>
      </c>
      <c r="B46" s="16">
        <v>253</v>
      </c>
      <c r="C46" s="16">
        <f t="shared" si="0"/>
        <v>62</v>
      </c>
      <c r="D46" s="16">
        <v>191</v>
      </c>
      <c r="E46" s="17">
        <f t="shared" si="1"/>
        <v>0.7549407114624506</v>
      </c>
      <c r="G46" s="16">
        <v>130</v>
      </c>
      <c r="H46" s="16">
        <f t="shared" si="2"/>
        <v>35</v>
      </c>
      <c r="I46" s="16">
        <v>95</v>
      </c>
      <c r="J46" s="17">
        <f t="shared" si="3"/>
        <v>0.7307692307692307</v>
      </c>
      <c r="K46" s="17"/>
      <c r="L46" s="37">
        <f t="shared" si="4"/>
        <v>0.4973821989528796</v>
      </c>
    </row>
    <row r="47" spans="1:12" ht="12.75">
      <c r="A47" s="3" t="s">
        <v>18</v>
      </c>
      <c r="B47" s="16">
        <v>285</v>
      </c>
      <c r="C47" s="16">
        <f t="shared" si="0"/>
        <v>57</v>
      </c>
      <c r="D47" s="16">
        <v>228</v>
      </c>
      <c r="E47" s="17">
        <f t="shared" si="1"/>
        <v>0.8</v>
      </c>
      <c r="G47" s="16">
        <v>161</v>
      </c>
      <c r="H47" s="16">
        <f t="shared" si="2"/>
        <v>34</v>
      </c>
      <c r="I47" s="16">
        <v>127</v>
      </c>
      <c r="J47" s="17">
        <f t="shared" si="3"/>
        <v>0.7888198757763976</v>
      </c>
      <c r="K47" s="17"/>
      <c r="L47" s="37">
        <f t="shared" si="4"/>
        <v>0.5570175438596491</v>
      </c>
    </row>
    <row r="48" spans="1:12" ht="12.75">
      <c r="A48" s="19">
        <v>41275</v>
      </c>
      <c r="B48" s="16">
        <v>295</v>
      </c>
      <c r="C48" s="16">
        <f t="shared" si="0"/>
        <v>54</v>
      </c>
      <c r="D48" s="16">
        <v>241</v>
      </c>
      <c r="E48" s="17">
        <f t="shared" si="1"/>
        <v>0.8169491525423729</v>
      </c>
      <c r="G48" s="16">
        <v>174</v>
      </c>
      <c r="H48" s="16">
        <f t="shared" si="2"/>
        <v>33</v>
      </c>
      <c r="I48" s="16">
        <v>141</v>
      </c>
      <c r="J48" s="17">
        <f t="shared" si="3"/>
        <v>0.8103448275862069</v>
      </c>
      <c r="K48" s="17"/>
      <c r="L48" s="37">
        <f t="shared" si="4"/>
        <v>0.5850622406639004</v>
      </c>
    </row>
    <row r="49" spans="1:12" ht="12.75">
      <c r="A49" s="18">
        <v>40940</v>
      </c>
      <c r="B49" s="16">
        <v>298</v>
      </c>
      <c r="C49" s="16">
        <f t="shared" si="0"/>
        <v>77</v>
      </c>
      <c r="D49" s="16">
        <v>221</v>
      </c>
      <c r="E49" s="17">
        <f t="shared" si="1"/>
        <v>0.7416107382550335</v>
      </c>
      <c r="G49" s="16">
        <v>177</v>
      </c>
      <c r="H49" s="16">
        <f t="shared" si="2"/>
        <v>48</v>
      </c>
      <c r="I49" s="16">
        <v>129</v>
      </c>
      <c r="J49" s="17">
        <f t="shared" si="3"/>
        <v>0.7288135593220338</v>
      </c>
      <c r="K49" s="17"/>
      <c r="L49" s="37">
        <f t="shared" si="4"/>
        <v>0.583710407239819</v>
      </c>
    </row>
    <row r="50" spans="1:12" ht="12.75">
      <c r="A50" s="18">
        <v>40969</v>
      </c>
      <c r="B50" s="16">
        <v>343</v>
      </c>
      <c r="C50" s="16">
        <f t="shared" si="0"/>
        <v>78</v>
      </c>
      <c r="D50" s="16">
        <v>265</v>
      </c>
      <c r="E50" s="17">
        <f t="shared" si="1"/>
        <v>0.7725947521865889</v>
      </c>
      <c r="G50" s="16">
        <v>167</v>
      </c>
      <c r="H50" s="16">
        <f t="shared" si="2"/>
        <v>39</v>
      </c>
      <c r="I50" s="16">
        <v>128</v>
      </c>
      <c r="J50" s="17">
        <f t="shared" si="3"/>
        <v>0.7664670658682635</v>
      </c>
      <c r="K50" s="17"/>
      <c r="L50" s="37">
        <f t="shared" si="4"/>
        <v>0.4830188679245283</v>
      </c>
    </row>
    <row r="51" spans="1:12" ht="12.75">
      <c r="A51" s="3" t="s">
        <v>23</v>
      </c>
      <c r="B51" s="16">
        <v>350</v>
      </c>
      <c r="C51" s="16">
        <f t="shared" si="0"/>
        <v>85</v>
      </c>
      <c r="D51" s="16">
        <v>265</v>
      </c>
      <c r="E51" s="17">
        <f t="shared" si="1"/>
        <v>0.7571428571428571</v>
      </c>
      <c r="G51" s="16">
        <v>188</v>
      </c>
      <c r="H51" s="16">
        <f t="shared" si="2"/>
        <v>53</v>
      </c>
      <c r="I51" s="16">
        <v>135</v>
      </c>
      <c r="J51" s="17">
        <f t="shared" si="3"/>
        <v>0.7180851063829787</v>
      </c>
      <c r="K51" s="17"/>
      <c r="L51" s="37">
        <f t="shared" si="4"/>
        <v>0.5094339622641509</v>
      </c>
    </row>
    <row r="52" spans="1:12" ht="12.75">
      <c r="A52" s="3" t="s">
        <v>11</v>
      </c>
      <c r="B52" s="16">
        <v>343</v>
      </c>
      <c r="C52" s="16">
        <f t="shared" si="0"/>
        <v>76</v>
      </c>
      <c r="D52" s="16">
        <v>267</v>
      </c>
      <c r="E52" s="17">
        <f t="shared" si="1"/>
        <v>0.7784256559766763</v>
      </c>
      <c r="G52" s="16">
        <v>186</v>
      </c>
      <c r="H52" s="16">
        <f t="shared" si="2"/>
        <v>49</v>
      </c>
      <c r="I52" s="16">
        <v>137</v>
      </c>
      <c r="J52" s="17">
        <f t="shared" si="3"/>
        <v>0.7365591397849462</v>
      </c>
      <c r="K52" s="17"/>
      <c r="L52" s="37">
        <f t="shared" si="4"/>
        <v>0.5131086142322098</v>
      </c>
    </row>
    <row r="53" spans="1:12" ht="12.75">
      <c r="A53" s="3" t="s">
        <v>12</v>
      </c>
      <c r="B53" s="16">
        <v>382</v>
      </c>
      <c r="C53" s="16">
        <f t="shared" si="0"/>
        <v>112</v>
      </c>
      <c r="D53" s="16">
        <v>270</v>
      </c>
      <c r="E53" s="17">
        <f t="shared" si="1"/>
        <v>0.7068062827225131</v>
      </c>
      <c r="G53" s="16">
        <v>193</v>
      </c>
      <c r="H53" s="16">
        <f t="shared" si="2"/>
        <v>61</v>
      </c>
      <c r="I53" s="16">
        <v>132</v>
      </c>
      <c r="J53" s="17">
        <f t="shared" si="3"/>
        <v>0.6839378238341969</v>
      </c>
      <c r="K53" s="17"/>
      <c r="L53" s="37">
        <f t="shared" si="4"/>
        <v>0.4888888888888889</v>
      </c>
    </row>
    <row r="54" spans="1:12" ht="12.75">
      <c r="A54" s="3" t="s">
        <v>13</v>
      </c>
      <c r="B54" s="16">
        <v>396</v>
      </c>
      <c r="C54" s="16">
        <f t="shared" si="0"/>
        <v>104</v>
      </c>
      <c r="D54" s="16">
        <v>292</v>
      </c>
      <c r="E54" s="17">
        <f t="shared" si="1"/>
        <v>0.7373737373737373</v>
      </c>
      <c r="G54" s="16">
        <v>216</v>
      </c>
      <c r="H54" s="16">
        <f t="shared" si="2"/>
        <v>63</v>
      </c>
      <c r="I54" s="16">
        <v>153</v>
      </c>
      <c r="J54" s="17">
        <f t="shared" si="3"/>
        <v>0.7083333333333334</v>
      </c>
      <c r="K54" s="17"/>
      <c r="L54" s="37">
        <f t="shared" si="4"/>
        <v>0.523972602739726</v>
      </c>
    </row>
    <row r="55" spans="1:12" ht="12.75">
      <c r="A55" s="3" t="s">
        <v>14</v>
      </c>
      <c r="B55" s="16">
        <v>375</v>
      </c>
      <c r="C55" s="16">
        <f t="shared" si="0"/>
        <v>100</v>
      </c>
      <c r="D55" s="16">
        <v>275</v>
      </c>
      <c r="E55" s="17">
        <f t="shared" si="1"/>
        <v>0.7333333333333333</v>
      </c>
      <c r="G55" s="16">
        <v>190</v>
      </c>
      <c r="H55" s="16">
        <f t="shared" si="2"/>
        <v>66</v>
      </c>
      <c r="I55" s="16">
        <v>124</v>
      </c>
      <c r="J55" s="17">
        <f t="shared" si="3"/>
        <v>0.6526315789473685</v>
      </c>
      <c r="K55" s="17"/>
      <c r="L55" s="37">
        <f t="shared" si="4"/>
        <v>0.4509090909090909</v>
      </c>
    </row>
    <row r="56" spans="1:12" ht="12.75">
      <c r="A56" s="3" t="s">
        <v>15</v>
      </c>
      <c r="B56" s="16">
        <v>369</v>
      </c>
      <c r="C56" s="16">
        <f t="shared" si="0"/>
        <v>95</v>
      </c>
      <c r="D56" s="16">
        <v>274</v>
      </c>
      <c r="E56" s="17">
        <f t="shared" si="1"/>
        <v>0.7425474254742548</v>
      </c>
      <c r="G56" s="16">
        <v>173</v>
      </c>
      <c r="H56" s="16">
        <f t="shared" si="2"/>
        <v>48</v>
      </c>
      <c r="I56" s="16">
        <v>125</v>
      </c>
      <c r="J56" s="17">
        <f t="shared" si="3"/>
        <v>0.7225433526011561</v>
      </c>
      <c r="K56" s="17"/>
      <c r="L56" s="37">
        <f t="shared" si="4"/>
        <v>0.4562043795620438</v>
      </c>
    </row>
    <row r="57" spans="1:12" ht="12.75">
      <c r="A57" s="3" t="s">
        <v>16</v>
      </c>
      <c r="B57" s="16">
        <v>421</v>
      </c>
      <c r="C57" s="16">
        <f t="shared" si="0"/>
        <v>38</v>
      </c>
      <c r="D57" s="16">
        <v>383</v>
      </c>
      <c r="E57" s="17">
        <f t="shared" si="1"/>
        <v>0.9097387173396675</v>
      </c>
      <c r="G57" s="16">
        <v>218</v>
      </c>
      <c r="H57" s="16">
        <f t="shared" si="2"/>
        <v>62</v>
      </c>
      <c r="I57" s="16">
        <v>156</v>
      </c>
      <c r="J57" s="17">
        <f t="shared" si="3"/>
        <v>0.7155963302752294</v>
      </c>
      <c r="K57" s="17"/>
      <c r="L57" s="37">
        <f t="shared" si="4"/>
        <v>0.4073107049608355</v>
      </c>
    </row>
    <row r="58" spans="1:12" ht="12.75">
      <c r="A58" s="3" t="s">
        <v>17</v>
      </c>
      <c r="B58" s="16">
        <v>356</v>
      </c>
      <c r="C58" s="16">
        <f t="shared" si="0"/>
        <v>80</v>
      </c>
      <c r="D58" s="16">
        <v>276</v>
      </c>
      <c r="E58" s="17">
        <f t="shared" si="1"/>
        <v>0.7752808988764045</v>
      </c>
      <c r="G58" s="16">
        <v>169</v>
      </c>
      <c r="H58" s="16">
        <f t="shared" si="2"/>
        <v>38</v>
      </c>
      <c r="I58" s="16">
        <v>131</v>
      </c>
      <c r="J58" s="17">
        <f t="shared" si="3"/>
        <v>0.7751479289940828</v>
      </c>
      <c r="K58" s="17"/>
      <c r="L58" s="37">
        <f t="shared" si="4"/>
        <v>0.4746376811594203</v>
      </c>
    </row>
    <row r="59" spans="1:12" ht="12.75">
      <c r="A59" s="3" t="s">
        <v>18</v>
      </c>
      <c r="B59" s="16">
        <v>245</v>
      </c>
      <c r="C59" s="16">
        <f t="shared" si="0"/>
        <v>49</v>
      </c>
      <c r="D59" s="16">
        <v>196</v>
      </c>
      <c r="E59" s="17">
        <f t="shared" si="1"/>
        <v>0.8</v>
      </c>
      <c r="G59" s="16">
        <v>101</v>
      </c>
      <c r="H59" s="16">
        <f t="shared" si="2"/>
        <v>15</v>
      </c>
      <c r="I59" s="16">
        <v>86</v>
      </c>
      <c r="J59" s="17">
        <f t="shared" si="3"/>
        <v>0.8514851485148515</v>
      </c>
      <c r="K59" s="17"/>
      <c r="L59" s="37">
        <f t="shared" si="4"/>
        <v>0.4387755102040816</v>
      </c>
    </row>
    <row r="60" spans="1:11" ht="12.75">
      <c r="A60" s="3"/>
      <c r="B60" s="16"/>
      <c r="C60" s="16"/>
      <c r="D60" s="16"/>
      <c r="E60" s="17"/>
      <c r="G60" s="16"/>
      <c r="H60" s="16"/>
      <c r="I60" s="16"/>
      <c r="J60" s="17"/>
      <c r="K60" s="17"/>
    </row>
    <row r="61" spans="1:11" ht="12.75">
      <c r="A61" s="34" t="s">
        <v>53</v>
      </c>
      <c r="B61" s="16"/>
      <c r="C61" s="16"/>
      <c r="D61" s="16"/>
      <c r="E61" s="17"/>
      <c r="G61" s="16"/>
      <c r="H61" s="16"/>
      <c r="I61" s="16">
        <v>72</v>
      </c>
      <c r="J61" s="17"/>
      <c r="K61" s="17"/>
    </row>
    <row r="62" spans="1:11" ht="12.75">
      <c r="A62" s="34" t="s">
        <v>51</v>
      </c>
      <c r="B62" s="16"/>
      <c r="C62" s="16"/>
      <c r="D62" s="16"/>
      <c r="E62" s="17"/>
      <c r="G62" s="16"/>
      <c r="H62" s="16"/>
      <c r="I62" s="16">
        <v>90</v>
      </c>
      <c r="J62" s="17"/>
      <c r="K62" s="17"/>
    </row>
    <row r="63" spans="1:11" ht="12.75">
      <c r="A63" s="34" t="s">
        <v>52</v>
      </c>
      <c r="B63" s="16"/>
      <c r="C63" s="16"/>
      <c r="D63" s="16"/>
      <c r="E63" s="17"/>
      <c r="G63" s="16"/>
      <c r="H63" s="16"/>
      <c r="I63" s="16">
        <v>96</v>
      </c>
      <c r="J63" s="17"/>
      <c r="K63" s="17"/>
    </row>
    <row r="64" spans="1:11" ht="12.75">
      <c r="A64" s="3"/>
      <c r="B64" s="16"/>
      <c r="C64" s="16"/>
      <c r="D64" s="16"/>
      <c r="E64" s="17"/>
      <c r="G64" s="16"/>
      <c r="H64" s="16"/>
      <c r="I64" s="16"/>
      <c r="J64" s="17"/>
      <c r="K64" s="17"/>
    </row>
    <row r="65" spans="1:12" ht="12.75">
      <c r="A65" s="34" t="s">
        <v>64</v>
      </c>
      <c r="B65" s="16"/>
      <c r="C65" s="16"/>
      <c r="D65" s="16">
        <v>195</v>
      </c>
      <c r="E65" s="17"/>
      <c r="G65" s="16"/>
      <c r="H65" s="16"/>
      <c r="I65" s="16">
        <v>55</v>
      </c>
      <c r="J65" s="17"/>
      <c r="K65" s="17"/>
      <c r="L65" s="37">
        <f aca="true" t="shared" si="5" ref="L65:L70">SUM(I65/D65)</f>
        <v>0.28205128205128205</v>
      </c>
    </row>
    <row r="66" spans="1:12" ht="12.75">
      <c r="A66" s="3" t="s">
        <v>14</v>
      </c>
      <c r="B66" s="16"/>
      <c r="C66" s="16"/>
      <c r="D66" s="16">
        <v>182</v>
      </c>
      <c r="E66" s="17"/>
      <c r="G66" s="16"/>
      <c r="H66" s="16"/>
      <c r="I66" s="16">
        <v>63</v>
      </c>
      <c r="J66" s="17"/>
      <c r="K66" s="17"/>
      <c r="L66" s="37">
        <f t="shared" si="5"/>
        <v>0.34615384615384615</v>
      </c>
    </row>
    <row r="67" spans="1:12" ht="12.75">
      <c r="A67" s="3" t="s">
        <v>15</v>
      </c>
      <c r="B67" s="16"/>
      <c r="C67" s="16"/>
      <c r="D67" s="16">
        <v>199</v>
      </c>
      <c r="E67" s="17"/>
      <c r="G67" s="16"/>
      <c r="H67" s="16"/>
      <c r="I67" s="16">
        <v>97</v>
      </c>
      <c r="J67" s="17"/>
      <c r="K67" s="17"/>
      <c r="L67" s="37">
        <f t="shared" si="5"/>
        <v>0.48743718592964824</v>
      </c>
    </row>
    <row r="68" spans="1:12" ht="12.75">
      <c r="A68" s="3" t="s">
        <v>16</v>
      </c>
      <c r="B68" s="16"/>
      <c r="C68" s="16"/>
      <c r="D68" s="16">
        <v>204</v>
      </c>
      <c r="E68" s="17"/>
      <c r="G68" s="16"/>
      <c r="H68" s="16"/>
      <c r="I68" s="16">
        <v>106</v>
      </c>
      <c r="J68" s="17"/>
      <c r="K68" s="17"/>
      <c r="L68" s="37">
        <f t="shared" si="5"/>
        <v>0.5196078431372549</v>
      </c>
    </row>
    <row r="69" spans="1:12" ht="12.75">
      <c r="A69" s="3" t="s">
        <v>17</v>
      </c>
      <c r="B69" s="16"/>
      <c r="C69" s="16"/>
      <c r="D69" s="16">
        <v>223</v>
      </c>
      <c r="E69" s="17"/>
      <c r="G69" s="16"/>
      <c r="H69" s="16"/>
      <c r="I69" s="16">
        <v>103</v>
      </c>
      <c r="J69" s="17"/>
      <c r="K69" s="17"/>
      <c r="L69" s="37">
        <f t="shared" si="5"/>
        <v>0.4618834080717489</v>
      </c>
    </row>
    <row r="70" spans="1:12" ht="12.75">
      <c r="A70" s="3" t="s">
        <v>18</v>
      </c>
      <c r="B70" s="16"/>
      <c r="C70" s="16"/>
      <c r="D70" s="16">
        <v>190</v>
      </c>
      <c r="E70" s="17"/>
      <c r="G70" s="16"/>
      <c r="H70" s="16"/>
      <c r="I70" s="16">
        <v>103</v>
      </c>
      <c r="J70" s="17"/>
      <c r="K70" s="17"/>
      <c r="L70" s="37">
        <f t="shared" si="5"/>
        <v>0.5421052631578948</v>
      </c>
    </row>
    <row r="71" spans="1:11" ht="12.75">
      <c r="A71" s="3"/>
      <c r="B71" s="16"/>
      <c r="C71" s="16"/>
      <c r="D71" s="16"/>
      <c r="E71" s="17"/>
      <c r="G71" s="16"/>
      <c r="H71" s="16"/>
      <c r="I71" s="16"/>
      <c r="J71" s="17"/>
      <c r="K71" s="17"/>
    </row>
    <row r="72" spans="1:11" ht="12.75">
      <c r="A72" s="3"/>
      <c r="B72" s="16"/>
      <c r="C72" s="16"/>
      <c r="D72" s="16"/>
      <c r="E72" s="17"/>
      <c r="G72" s="16"/>
      <c r="H72" s="16"/>
      <c r="I72" s="16"/>
      <c r="J72" s="17"/>
      <c r="K72" s="17"/>
    </row>
    <row r="73" spans="1:11" ht="12.75">
      <c r="A73" s="3"/>
      <c r="B73" s="16"/>
      <c r="C73" s="16"/>
      <c r="D73" s="16"/>
      <c r="E73" s="17"/>
      <c r="G73" s="16"/>
      <c r="H73" s="16"/>
      <c r="I73" s="16"/>
      <c r="J73" s="17"/>
      <c r="K73" s="17"/>
    </row>
    <row r="74" spans="1:11" ht="12.75">
      <c r="A74" s="3"/>
      <c r="B74" s="16" t="s">
        <v>54</v>
      </c>
      <c r="C74" s="16"/>
      <c r="D74" s="16"/>
      <c r="E74" s="17"/>
      <c r="G74" s="16"/>
      <c r="H74" s="16"/>
      <c r="I74" s="16"/>
      <c r="J74" s="17"/>
      <c r="K74" s="17"/>
    </row>
    <row r="75" spans="1:2" ht="12.75">
      <c r="A75" s="3"/>
      <c r="B75" s="1" t="s">
        <v>24</v>
      </c>
    </row>
    <row r="76" spans="1:2" ht="12.75">
      <c r="A76" s="3"/>
      <c r="B76" s="1" t="s">
        <v>25</v>
      </c>
    </row>
    <row r="77" spans="1:2" ht="12.75">
      <c r="A77" s="3"/>
      <c r="B77" s="1" t="s">
        <v>26</v>
      </c>
    </row>
    <row r="78" spans="1:2" ht="12.75">
      <c r="A78" s="3"/>
      <c r="B78" s="1" t="s">
        <v>27</v>
      </c>
    </row>
    <row r="79" spans="1:2" ht="12.75">
      <c r="A79" s="3"/>
      <c r="B79" s="1" t="s">
        <v>28</v>
      </c>
    </row>
    <row r="80" ht="12.75">
      <c r="A80" s="3"/>
    </row>
    <row r="81" ht="12.75">
      <c r="A81" s="3"/>
    </row>
    <row r="82" ht="12.75">
      <c r="A82" s="3"/>
    </row>
    <row r="83" spans="1:20" ht="12.75">
      <c r="A83" s="3"/>
      <c r="I83" s="1" t="s">
        <v>29</v>
      </c>
      <c r="S83" s="21">
        <v>275</v>
      </c>
      <c r="T83" s="21">
        <v>136</v>
      </c>
    </row>
    <row r="84" spans="1:255" s="11" customFormat="1" ht="12.75">
      <c r="A84" s="10" t="s">
        <v>65</v>
      </c>
      <c r="I84" s="22" t="s">
        <v>30</v>
      </c>
      <c r="L84" s="1"/>
      <c r="M84" s="2"/>
      <c r="N84" s="2"/>
      <c r="O84" s="1"/>
      <c r="P84" s="1"/>
      <c r="Q84" s="1"/>
      <c r="S84" s="21">
        <v>327</v>
      </c>
      <c r="T84" s="21">
        <v>132</v>
      </c>
      <c r="IM84" s="12"/>
      <c r="IN84" s="12"/>
      <c r="IO84" s="12"/>
      <c r="IP84" s="12"/>
      <c r="IQ84" s="12"/>
      <c r="IR84" s="12"/>
      <c r="IS84" s="12"/>
      <c r="IT84" s="12"/>
      <c r="IU84" s="12"/>
    </row>
    <row r="85" spans="1:20" ht="12.75">
      <c r="A85" s="3"/>
      <c r="C85" s="14" t="s">
        <v>1</v>
      </c>
      <c r="H85" s="14" t="s">
        <v>2</v>
      </c>
      <c r="L85" s="1" t="s">
        <v>70</v>
      </c>
      <c r="M85" s="14" t="s">
        <v>1</v>
      </c>
      <c r="S85" s="21">
        <v>294</v>
      </c>
      <c r="T85" s="21">
        <v>133</v>
      </c>
    </row>
    <row r="86" spans="1:20" ht="12.75">
      <c r="A86" s="13"/>
      <c r="B86" s="15"/>
      <c r="C86" s="15"/>
      <c r="D86" s="15"/>
      <c r="E86" s="15" t="s">
        <v>3</v>
      </c>
      <c r="F86" s="15"/>
      <c r="G86" s="15"/>
      <c r="H86" s="15"/>
      <c r="I86" s="15"/>
      <c r="J86" s="15" t="s">
        <v>3</v>
      </c>
      <c r="K86" s="15"/>
      <c r="L86" s="1" t="s">
        <v>71</v>
      </c>
      <c r="S86" s="21">
        <v>267</v>
      </c>
      <c r="T86" s="21">
        <v>160</v>
      </c>
    </row>
    <row r="87" spans="1:20" ht="12.75">
      <c r="A87" s="13"/>
      <c r="B87" s="15" t="s">
        <v>4</v>
      </c>
      <c r="C87" s="15" t="s">
        <v>5</v>
      </c>
      <c r="D87" s="15" t="s">
        <v>6</v>
      </c>
      <c r="E87" s="15" t="s">
        <v>7</v>
      </c>
      <c r="F87" s="15"/>
      <c r="G87" s="15" t="s">
        <v>4</v>
      </c>
      <c r="H87" s="15" t="s">
        <v>5</v>
      </c>
      <c r="I87" s="15" t="s">
        <v>6</v>
      </c>
      <c r="J87" s="15" t="s">
        <v>7</v>
      </c>
      <c r="K87" s="15"/>
      <c r="L87" s="1" t="s">
        <v>72</v>
      </c>
      <c r="S87" s="21">
        <v>269</v>
      </c>
      <c r="T87" s="21">
        <v>173</v>
      </c>
    </row>
    <row r="88" spans="1:20" ht="12.75">
      <c r="A88" s="13" t="s">
        <v>8</v>
      </c>
      <c r="B88" s="15" t="s">
        <v>1</v>
      </c>
      <c r="C88" s="15" t="s">
        <v>31</v>
      </c>
      <c r="D88" s="15"/>
      <c r="E88" s="15" t="s">
        <v>9</v>
      </c>
      <c r="F88" s="15"/>
      <c r="G88" s="15" t="s">
        <v>2</v>
      </c>
      <c r="H88" s="15" t="s">
        <v>31</v>
      </c>
      <c r="I88" s="15"/>
      <c r="J88" s="15" t="s">
        <v>9</v>
      </c>
      <c r="K88" s="15"/>
      <c r="L88" s="1" t="s">
        <v>1</v>
      </c>
      <c r="M88" s="14" t="s">
        <v>32</v>
      </c>
      <c r="N88" s="14" t="s">
        <v>5</v>
      </c>
      <c r="O88" s="14" t="s">
        <v>33</v>
      </c>
      <c r="S88" s="21">
        <v>296</v>
      </c>
      <c r="T88" s="21">
        <v>172</v>
      </c>
    </row>
    <row r="89" spans="1:20" ht="12.75">
      <c r="A89" s="3" t="s">
        <v>23</v>
      </c>
      <c r="B89" s="16">
        <v>275</v>
      </c>
      <c r="C89" s="16">
        <f aca="true" t="shared" si="6" ref="C89:C133">B89-D89</f>
        <v>179</v>
      </c>
      <c r="D89" s="16">
        <v>96</v>
      </c>
      <c r="E89" s="17">
        <f aca="true" t="shared" si="7" ref="E89:E133">D89/B89</f>
        <v>0.3490909090909091</v>
      </c>
      <c r="G89" s="16">
        <v>163</v>
      </c>
      <c r="H89" s="16">
        <f aca="true" t="shared" si="8" ref="H89:H133">G89-I89</f>
        <v>112</v>
      </c>
      <c r="I89" s="16">
        <v>51</v>
      </c>
      <c r="J89" s="17">
        <f aca="true" t="shared" si="9" ref="J89:J133">I89/G89</f>
        <v>0.3128834355828221</v>
      </c>
      <c r="K89" s="17"/>
      <c r="L89" s="37">
        <f aca="true" t="shared" si="10" ref="L89:L144">SUM(I89/D89)</f>
        <v>0.53125</v>
      </c>
      <c r="M89" s="2">
        <v>35</v>
      </c>
      <c r="N89" s="2">
        <f aca="true" t="shared" si="11" ref="N89:N121">O89-M89</f>
        <v>144</v>
      </c>
      <c r="O89" s="1">
        <v>179</v>
      </c>
      <c r="S89" s="21">
        <v>305</v>
      </c>
      <c r="T89" s="21">
        <v>172</v>
      </c>
    </row>
    <row r="90" spans="1:20" ht="12.75">
      <c r="A90" s="3" t="s">
        <v>11</v>
      </c>
      <c r="B90" s="16">
        <v>327</v>
      </c>
      <c r="C90" s="16">
        <f t="shared" si="6"/>
        <v>183</v>
      </c>
      <c r="D90" s="16">
        <v>144</v>
      </c>
      <c r="E90" s="17">
        <f t="shared" si="7"/>
        <v>0.44036697247706424</v>
      </c>
      <c r="G90" s="16">
        <v>200</v>
      </c>
      <c r="H90" s="16">
        <f t="shared" si="8"/>
        <v>113</v>
      </c>
      <c r="I90" s="16">
        <v>87</v>
      </c>
      <c r="J90" s="17">
        <f t="shared" si="9"/>
        <v>0.435</v>
      </c>
      <c r="K90" s="17"/>
      <c r="L90" s="37">
        <f t="shared" si="10"/>
        <v>0.6041666666666666</v>
      </c>
      <c r="M90" s="2">
        <v>39</v>
      </c>
      <c r="N90" s="2">
        <f t="shared" si="11"/>
        <v>144</v>
      </c>
      <c r="O90" s="1">
        <v>183</v>
      </c>
      <c r="S90" s="1">
        <f>SUM(S83:S89)</f>
        <v>2033</v>
      </c>
      <c r="T90" s="2">
        <v>122</v>
      </c>
    </row>
    <row r="91" spans="1:20" ht="12.75">
      <c r="A91" s="3" t="s">
        <v>12</v>
      </c>
      <c r="B91" s="16">
        <v>294</v>
      </c>
      <c r="C91" s="16">
        <f t="shared" si="6"/>
        <v>187</v>
      </c>
      <c r="D91" s="16">
        <v>107</v>
      </c>
      <c r="E91" s="17">
        <f t="shared" si="7"/>
        <v>0.36394557823129253</v>
      </c>
      <c r="G91" s="16">
        <v>183</v>
      </c>
      <c r="H91" s="16">
        <f t="shared" si="8"/>
        <v>109</v>
      </c>
      <c r="I91" s="16">
        <v>74</v>
      </c>
      <c r="J91" s="17">
        <f t="shared" si="9"/>
        <v>0.40437158469945356</v>
      </c>
      <c r="K91" s="17"/>
      <c r="L91" s="37">
        <f t="shared" si="10"/>
        <v>0.6915887850467289</v>
      </c>
      <c r="M91" s="2">
        <v>30</v>
      </c>
      <c r="N91" s="2">
        <f t="shared" si="11"/>
        <v>157</v>
      </c>
      <c r="O91" s="1">
        <v>187</v>
      </c>
      <c r="S91" s="1">
        <f>-S90/7*12</f>
        <v>-3485.1428571428573</v>
      </c>
      <c r="T91" s="2">
        <v>154</v>
      </c>
    </row>
    <row r="92" spans="1:20" ht="12.75">
      <c r="A92" s="3" t="s">
        <v>13</v>
      </c>
      <c r="B92" s="16">
        <v>267</v>
      </c>
      <c r="C92" s="16">
        <f t="shared" si="6"/>
        <v>191</v>
      </c>
      <c r="D92" s="16">
        <v>76</v>
      </c>
      <c r="E92" s="17">
        <f t="shared" si="7"/>
        <v>0.2846441947565543</v>
      </c>
      <c r="G92" s="16">
        <v>168</v>
      </c>
      <c r="H92" s="16">
        <f t="shared" si="8"/>
        <v>119</v>
      </c>
      <c r="I92" s="16">
        <f>156-107</f>
        <v>49</v>
      </c>
      <c r="J92" s="17">
        <f t="shared" si="9"/>
        <v>0.2916666666666667</v>
      </c>
      <c r="K92" s="17"/>
      <c r="L92" s="37">
        <f t="shared" si="10"/>
        <v>0.6447368421052632</v>
      </c>
      <c r="M92" s="2">
        <v>30</v>
      </c>
      <c r="N92" s="2">
        <f t="shared" si="11"/>
        <v>161</v>
      </c>
      <c r="O92" s="1">
        <v>191</v>
      </c>
      <c r="T92" s="2">
        <v>184</v>
      </c>
    </row>
    <row r="93" spans="1:20" ht="12.75">
      <c r="A93" s="3" t="s">
        <v>14</v>
      </c>
      <c r="B93" s="16">
        <v>269</v>
      </c>
      <c r="C93" s="16">
        <f t="shared" si="6"/>
        <v>178</v>
      </c>
      <c r="D93" s="16">
        <v>91</v>
      </c>
      <c r="E93" s="17">
        <f t="shared" si="7"/>
        <v>0.3382899628252788</v>
      </c>
      <c r="G93" s="16">
        <v>170</v>
      </c>
      <c r="H93" s="16">
        <f t="shared" si="8"/>
        <v>111</v>
      </c>
      <c r="I93" s="16">
        <f>242-183</f>
        <v>59</v>
      </c>
      <c r="J93" s="17">
        <f t="shared" si="9"/>
        <v>0.34705882352941175</v>
      </c>
      <c r="K93" s="17"/>
      <c r="L93" s="37">
        <f t="shared" si="10"/>
        <v>0.6483516483516484</v>
      </c>
      <c r="M93" s="2">
        <v>30</v>
      </c>
      <c r="N93" s="2">
        <f t="shared" si="11"/>
        <v>148</v>
      </c>
      <c r="O93" s="1">
        <v>178</v>
      </c>
      <c r="T93" s="21">
        <v>208</v>
      </c>
    </row>
    <row r="94" spans="1:20" ht="12.75">
      <c r="A94" s="3" t="s">
        <v>15</v>
      </c>
      <c r="B94" s="16">
        <v>296</v>
      </c>
      <c r="C94" s="16">
        <f t="shared" si="6"/>
        <v>206</v>
      </c>
      <c r="D94" s="16">
        <v>90</v>
      </c>
      <c r="E94" s="17">
        <f t="shared" si="7"/>
        <v>0.30405405405405406</v>
      </c>
      <c r="G94" s="16">
        <v>185</v>
      </c>
      <c r="H94" s="16">
        <f t="shared" si="8"/>
        <v>129</v>
      </c>
      <c r="I94" s="16">
        <f>330-274</f>
        <v>56</v>
      </c>
      <c r="J94" s="17">
        <f t="shared" si="9"/>
        <v>0.3027027027027027</v>
      </c>
      <c r="K94" s="17"/>
      <c r="L94" s="37">
        <f t="shared" si="10"/>
        <v>0.6222222222222222</v>
      </c>
      <c r="M94" s="2">
        <v>49</v>
      </c>
      <c r="N94" s="2">
        <f t="shared" si="11"/>
        <v>157</v>
      </c>
      <c r="O94" s="1">
        <v>206</v>
      </c>
      <c r="T94" s="21">
        <v>182</v>
      </c>
    </row>
    <row r="95" spans="1:20" ht="12.75">
      <c r="A95" s="3" t="s">
        <v>16</v>
      </c>
      <c r="B95" s="16">
        <v>305</v>
      </c>
      <c r="C95" s="16">
        <f t="shared" si="6"/>
        <v>189</v>
      </c>
      <c r="D95" s="16">
        <v>116</v>
      </c>
      <c r="E95" s="17">
        <f t="shared" si="7"/>
        <v>0.380327868852459</v>
      </c>
      <c r="G95" s="16">
        <v>199</v>
      </c>
      <c r="H95" s="16">
        <f t="shared" si="8"/>
        <v>121</v>
      </c>
      <c r="I95" s="16">
        <f>442-364</f>
        <v>78</v>
      </c>
      <c r="J95" s="17">
        <f t="shared" si="9"/>
        <v>0.39195979899497485</v>
      </c>
      <c r="K95" s="17"/>
      <c r="L95" s="37">
        <f t="shared" si="10"/>
        <v>0.6724137931034483</v>
      </c>
      <c r="M95" s="2">
        <v>43</v>
      </c>
      <c r="N95" s="2">
        <f t="shared" si="11"/>
        <v>146</v>
      </c>
      <c r="O95" s="1">
        <v>189</v>
      </c>
      <c r="T95" s="21">
        <v>140</v>
      </c>
    </row>
    <row r="96" spans="1:20" ht="12.75">
      <c r="A96" s="3" t="s">
        <v>17</v>
      </c>
      <c r="B96" s="16">
        <v>180</v>
      </c>
      <c r="C96" s="16">
        <f t="shared" si="6"/>
        <v>117</v>
      </c>
      <c r="D96" s="16">
        <v>63</v>
      </c>
      <c r="E96" s="17">
        <f t="shared" si="7"/>
        <v>0.35</v>
      </c>
      <c r="F96" s="15"/>
      <c r="G96" s="16">
        <v>108</v>
      </c>
      <c r="H96" s="16">
        <f t="shared" si="8"/>
        <v>70</v>
      </c>
      <c r="I96" s="16">
        <f>518-480</f>
        <v>38</v>
      </c>
      <c r="J96" s="17">
        <f t="shared" si="9"/>
        <v>0.35185185185185186</v>
      </c>
      <c r="K96" s="17"/>
      <c r="L96" s="37">
        <f t="shared" si="10"/>
        <v>0.6031746031746031</v>
      </c>
      <c r="M96" s="2">
        <v>35</v>
      </c>
      <c r="N96" s="2">
        <f t="shared" si="11"/>
        <v>82</v>
      </c>
      <c r="O96" s="1">
        <v>117</v>
      </c>
      <c r="S96" s="1">
        <v>108</v>
      </c>
      <c r="T96" s="2">
        <v>179</v>
      </c>
    </row>
    <row r="97" spans="1:20" ht="12.75">
      <c r="A97" s="3" t="s">
        <v>18</v>
      </c>
      <c r="B97" s="16">
        <v>136</v>
      </c>
      <c r="C97" s="16">
        <f t="shared" si="6"/>
        <v>52</v>
      </c>
      <c r="D97" s="16">
        <v>84</v>
      </c>
      <c r="E97" s="17">
        <f t="shared" si="7"/>
        <v>0.6176470588235294</v>
      </c>
      <c r="F97" s="15"/>
      <c r="G97" s="16">
        <v>84</v>
      </c>
      <c r="H97" s="16">
        <f t="shared" si="8"/>
        <v>23</v>
      </c>
      <c r="I97" s="16">
        <f>604-543</f>
        <v>61</v>
      </c>
      <c r="J97" s="17">
        <f t="shared" si="9"/>
        <v>0.7261904761904762</v>
      </c>
      <c r="K97" s="17"/>
      <c r="L97" s="37">
        <f t="shared" si="10"/>
        <v>0.7261904761904762</v>
      </c>
      <c r="M97" s="2">
        <v>13</v>
      </c>
      <c r="N97" s="2">
        <f t="shared" si="11"/>
        <v>39</v>
      </c>
      <c r="O97" s="1">
        <v>52</v>
      </c>
      <c r="S97" s="1">
        <v>88</v>
      </c>
      <c r="T97" s="2">
        <v>147</v>
      </c>
    </row>
    <row r="98" spans="1:20" ht="12.75">
      <c r="A98" s="3" t="s">
        <v>19</v>
      </c>
      <c r="B98" s="16">
        <v>132</v>
      </c>
      <c r="C98" s="16">
        <f t="shared" si="6"/>
        <v>74</v>
      </c>
      <c r="D98" s="16">
        <v>58</v>
      </c>
      <c r="E98" s="17">
        <f t="shared" si="7"/>
        <v>0.4393939393939394</v>
      </c>
      <c r="F98" s="15"/>
      <c r="G98" s="16">
        <v>58</v>
      </c>
      <c r="H98" s="16">
        <f t="shared" si="8"/>
        <v>27</v>
      </c>
      <c r="I98" s="16">
        <v>31</v>
      </c>
      <c r="J98" s="17">
        <f t="shared" si="9"/>
        <v>0.5344827586206896</v>
      </c>
      <c r="K98" s="17"/>
      <c r="L98" s="37">
        <f t="shared" si="10"/>
        <v>0.5344827586206896</v>
      </c>
      <c r="M98" s="2">
        <v>34</v>
      </c>
      <c r="N98" s="2">
        <f t="shared" si="11"/>
        <v>40</v>
      </c>
      <c r="O98" s="1">
        <v>74</v>
      </c>
      <c r="S98" s="1">
        <v>121</v>
      </c>
      <c r="T98" s="2">
        <v>196</v>
      </c>
    </row>
    <row r="99" spans="1:20" ht="12.75">
      <c r="A99" s="3" t="s">
        <v>20</v>
      </c>
      <c r="B99" s="16">
        <v>133</v>
      </c>
      <c r="C99" s="16">
        <f t="shared" si="6"/>
        <v>66</v>
      </c>
      <c r="D99" s="16">
        <v>67</v>
      </c>
      <c r="E99" s="17">
        <f t="shared" si="7"/>
        <v>0.5037593984962406</v>
      </c>
      <c r="F99" s="15"/>
      <c r="G99" s="16">
        <v>72</v>
      </c>
      <c r="H99" s="16">
        <f t="shared" si="8"/>
        <v>32</v>
      </c>
      <c r="I99" s="16">
        <v>40</v>
      </c>
      <c r="J99" s="17">
        <f t="shared" si="9"/>
        <v>0.5555555555555556</v>
      </c>
      <c r="K99" s="17"/>
      <c r="L99" s="37">
        <f t="shared" si="10"/>
        <v>0.5970149253731343</v>
      </c>
      <c r="M99" s="2">
        <v>28</v>
      </c>
      <c r="N99" s="2">
        <f t="shared" si="11"/>
        <v>38</v>
      </c>
      <c r="O99" s="1">
        <v>66</v>
      </c>
      <c r="S99" s="1">
        <v>77</v>
      </c>
      <c r="T99" s="21">
        <v>156</v>
      </c>
    </row>
    <row r="100" spans="1:20" ht="12.75">
      <c r="A100" s="3" t="s">
        <v>21</v>
      </c>
      <c r="B100" s="16">
        <v>160</v>
      </c>
      <c r="C100" s="16">
        <f t="shared" si="6"/>
        <v>73</v>
      </c>
      <c r="D100" s="16">
        <v>87</v>
      </c>
      <c r="E100" s="17">
        <f t="shared" si="7"/>
        <v>0.54375</v>
      </c>
      <c r="F100" s="15"/>
      <c r="G100" s="16">
        <v>74</v>
      </c>
      <c r="H100" s="16">
        <f t="shared" si="8"/>
        <v>24</v>
      </c>
      <c r="I100" s="16">
        <v>50</v>
      </c>
      <c r="J100" s="17">
        <f t="shared" si="9"/>
        <v>0.6756756756756757</v>
      </c>
      <c r="K100" s="17"/>
      <c r="L100" s="37">
        <f t="shared" si="10"/>
        <v>0.5747126436781609</v>
      </c>
      <c r="M100" s="2">
        <v>30</v>
      </c>
      <c r="N100" s="2">
        <f t="shared" si="11"/>
        <v>43</v>
      </c>
      <c r="O100" s="1">
        <v>73</v>
      </c>
      <c r="S100" s="1">
        <v>80</v>
      </c>
      <c r="T100" s="21">
        <v>155</v>
      </c>
    </row>
    <row r="101" spans="1:20" ht="12.75">
      <c r="A101" s="18">
        <v>41000</v>
      </c>
      <c r="B101" s="16">
        <v>173</v>
      </c>
      <c r="C101" s="16">
        <f t="shared" si="6"/>
        <v>72</v>
      </c>
      <c r="D101" s="16">
        <v>101</v>
      </c>
      <c r="E101" s="17">
        <f t="shared" si="7"/>
        <v>0.5838150289017341</v>
      </c>
      <c r="F101" s="15"/>
      <c r="G101" s="16">
        <v>94</v>
      </c>
      <c r="H101" s="16">
        <f t="shared" si="8"/>
        <v>30</v>
      </c>
      <c r="I101" s="16">
        <v>64</v>
      </c>
      <c r="J101" s="17">
        <f t="shared" si="9"/>
        <v>0.6808510638297872</v>
      </c>
      <c r="K101" s="17"/>
      <c r="L101" s="37">
        <f t="shared" si="10"/>
        <v>0.6336633663366337</v>
      </c>
      <c r="M101" s="2">
        <v>32</v>
      </c>
      <c r="N101" s="2">
        <f t="shared" si="11"/>
        <v>40</v>
      </c>
      <c r="O101" s="1">
        <v>72</v>
      </c>
      <c r="S101" s="1">
        <v>52</v>
      </c>
      <c r="T101" s="21">
        <v>138</v>
      </c>
    </row>
    <row r="102" spans="1:20" ht="12.75">
      <c r="A102" s="18">
        <v>41030</v>
      </c>
      <c r="B102" s="16">
        <v>172</v>
      </c>
      <c r="C102" s="16">
        <f t="shared" si="6"/>
        <v>70</v>
      </c>
      <c r="D102" s="16">
        <v>102</v>
      </c>
      <c r="E102" s="17">
        <f t="shared" si="7"/>
        <v>0.5930232558139535</v>
      </c>
      <c r="F102" s="15"/>
      <c r="G102" s="16">
        <v>90</v>
      </c>
      <c r="H102" s="16">
        <f t="shared" si="8"/>
        <v>28</v>
      </c>
      <c r="I102" s="16">
        <v>62</v>
      </c>
      <c r="J102" s="17">
        <f t="shared" si="9"/>
        <v>0.6888888888888889</v>
      </c>
      <c r="K102" s="17"/>
      <c r="L102" s="37">
        <f t="shared" si="10"/>
        <v>0.6078431372549019</v>
      </c>
      <c r="M102" s="2">
        <v>26</v>
      </c>
      <c r="N102" s="2">
        <f t="shared" si="11"/>
        <v>44</v>
      </c>
      <c r="O102" s="1">
        <v>70</v>
      </c>
      <c r="S102" s="1">
        <v>72</v>
      </c>
      <c r="T102" s="21">
        <v>153</v>
      </c>
    </row>
    <row r="103" spans="1:20" ht="12.75">
      <c r="A103" s="3" t="s">
        <v>22</v>
      </c>
      <c r="B103" s="16">
        <v>172</v>
      </c>
      <c r="C103" s="16">
        <f t="shared" si="6"/>
        <v>75</v>
      </c>
      <c r="D103" s="16">
        <v>97</v>
      </c>
      <c r="E103" s="17">
        <f t="shared" si="7"/>
        <v>0.563953488372093</v>
      </c>
      <c r="F103" s="15"/>
      <c r="G103" s="16">
        <v>89</v>
      </c>
      <c r="H103" s="16">
        <f t="shared" si="8"/>
        <v>28</v>
      </c>
      <c r="I103" s="16">
        <v>61</v>
      </c>
      <c r="J103" s="17">
        <f t="shared" si="9"/>
        <v>0.6853932584269663</v>
      </c>
      <c r="K103" s="17"/>
      <c r="L103" s="37">
        <f t="shared" si="10"/>
        <v>0.6288659793814433</v>
      </c>
      <c r="M103" s="2">
        <v>33</v>
      </c>
      <c r="N103" s="2">
        <f t="shared" si="11"/>
        <v>42</v>
      </c>
      <c r="O103" s="1">
        <v>75</v>
      </c>
      <c r="S103" s="1">
        <v>69</v>
      </c>
      <c r="T103" s="21">
        <v>132</v>
      </c>
    </row>
    <row r="104" spans="1:20" ht="12.75">
      <c r="A104" s="3" t="s">
        <v>13</v>
      </c>
      <c r="B104" s="20">
        <v>122</v>
      </c>
      <c r="C104" s="16">
        <f t="shared" si="6"/>
        <v>39</v>
      </c>
      <c r="D104" s="16">
        <v>83</v>
      </c>
      <c r="E104" s="17">
        <f t="shared" si="7"/>
        <v>0.680327868852459</v>
      </c>
      <c r="F104" s="15"/>
      <c r="G104" s="20">
        <v>77</v>
      </c>
      <c r="H104" s="16">
        <f t="shared" si="8"/>
        <v>21</v>
      </c>
      <c r="I104" s="16">
        <v>56</v>
      </c>
      <c r="J104" s="17">
        <f t="shared" si="9"/>
        <v>0.7272727272727273</v>
      </c>
      <c r="K104" s="17"/>
      <c r="L104" s="37">
        <f t="shared" si="10"/>
        <v>0.6746987951807228</v>
      </c>
      <c r="M104" s="2">
        <v>0</v>
      </c>
      <c r="N104" s="2">
        <f t="shared" si="11"/>
        <v>39</v>
      </c>
      <c r="O104" s="1">
        <v>39</v>
      </c>
      <c r="R104" s="23">
        <v>58</v>
      </c>
      <c r="S104" s="1">
        <v>73</v>
      </c>
      <c r="T104" s="21">
        <v>136</v>
      </c>
    </row>
    <row r="105" spans="1:20" ht="12.75">
      <c r="A105" s="3" t="s">
        <v>14</v>
      </c>
      <c r="B105" s="20">
        <v>154</v>
      </c>
      <c r="C105" s="16">
        <f t="shared" si="6"/>
        <v>73</v>
      </c>
      <c r="D105" s="16">
        <v>81</v>
      </c>
      <c r="E105" s="17">
        <f t="shared" si="7"/>
        <v>0.525974025974026</v>
      </c>
      <c r="F105" s="15"/>
      <c r="G105" s="20">
        <v>76</v>
      </c>
      <c r="H105" s="16">
        <f t="shared" si="8"/>
        <v>31</v>
      </c>
      <c r="I105" s="16">
        <v>45</v>
      </c>
      <c r="J105" s="17">
        <f t="shared" si="9"/>
        <v>0.5921052631578947</v>
      </c>
      <c r="K105" s="17"/>
      <c r="L105" s="37">
        <f t="shared" si="10"/>
        <v>0.5555555555555556</v>
      </c>
      <c r="M105" s="2">
        <v>29</v>
      </c>
      <c r="N105" s="2">
        <f t="shared" si="11"/>
        <v>44</v>
      </c>
      <c r="O105" s="1">
        <v>73</v>
      </c>
      <c r="R105" s="23">
        <v>67</v>
      </c>
      <c r="S105" s="1">
        <v>83</v>
      </c>
      <c r="T105" s="21">
        <v>189</v>
      </c>
    </row>
    <row r="106" spans="1:20" ht="12.75">
      <c r="A106" s="3" t="s">
        <v>15</v>
      </c>
      <c r="B106" s="20">
        <v>184</v>
      </c>
      <c r="C106" s="16">
        <f t="shared" si="6"/>
        <v>111</v>
      </c>
      <c r="D106" s="16">
        <v>73</v>
      </c>
      <c r="E106" s="17">
        <f t="shared" si="7"/>
        <v>0.3967391304347826</v>
      </c>
      <c r="F106" s="15"/>
      <c r="G106" s="20">
        <v>92</v>
      </c>
      <c r="H106" s="16">
        <f t="shared" si="8"/>
        <v>47</v>
      </c>
      <c r="I106" s="16">
        <v>45</v>
      </c>
      <c r="J106" s="17">
        <f t="shared" si="9"/>
        <v>0.4891304347826087</v>
      </c>
      <c r="K106" s="17"/>
      <c r="L106" s="37">
        <f t="shared" si="10"/>
        <v>0.6164383561643836</v>
      </c>
      <c r="M106" s="2">
        <v>79</v>
      </c>
      <c r="N106" s="2">
        <f t="shared" si="11"/>
        <v>32</v>
      </c>
      <c r="O106" s="1">
        <v>111</v>
      </c>
      <c r="R106" s="23">
        <v>87</v>
      </c>
      <c r="S106" s="1">
        <v>108</v>
      </c>
      <c r="T106" s="21">
        <v>171</v>
      </c>
    </row>
    <row r="107" spans="1:20" ht="12.75">
      <c r="A107" s="3" t="s">
        <v>16</v>
      </c>
      <c r="B107" s="16">
        <v>208</v>
      </c>
      <c r="C107" s="16">
        <f t="shared" si="6"/>
        <v>137</v>
      </c>
      <c r="D107" s="16">
        <v>71</v>
      </c>
      <c r="E107" s="17">
        <f t="shared" si="7"/>
        <v>0.34134615384615385</v>
      </c>
      <c r="F107" s="15"/>
      <c r="G107" s="16">
        <v>88</v>
      </c>
      <c r="H107" s="16">
        <f t="shared" si="8"/>
        <v>50</v>
      </c>
      <c r="I107" s="16">
        <v>38</v>
      </c>
      <c r="J107" s="17">
        <f t="shared" si="9"/>
        <v>0.4318181818181818</v>
      </c>
      <c r="K107" s="17"/>
      <c r="L107" s="37">
        <f t="shared" si="10"/>
        <v>0.5352112676056338</v>
      </c>
      <c r="M107" s="2">
        <v>93</v>
      </c>
      <c r="N107" s="2">
        <f t="shared" si="11"/>
        <v>44</v>
      </c>
      <c r="O107" s="1">
        <v>137</v>
      </c>
      <c r="R107" s="23">
        <v>101</v>
      </c>
      <c r="S107" s="1">
        <v>88</v>
      </c>
      <c r="T107" s="21">
        <v>154</v>
      </c>
    </row>
    <row r="108" spans="1:20" ht="12.75">
      <c r="A108" s="3" t="s">
        <v>17</v>
      </c>
      <c r="B108" s="16">
        <v>182</v>
      </c>
      <c r="C108" s="16">
        <f t="shared" si="6"/>
        <v>106</v>
      </c>
      <c r="D108" s="16">
        <v>76</v>
      </c>
      <c r="E108" s="17">
        <f t="shared" si="7"/>
        <v>0.4175824175824176</v>
      </c>
      <c r="F108" s="15"/>
      <c r="G108" s="16">
        <v>84</v>
      </c>
      <c r="H108" s="16">
        <f t="shared" si="8"/>
        <v>40</v>
      </c>
      <c r="I108" s="16">
        <v>44</v>
      </c>
      <c r="J108" s="17">
        <f t="shared" si="9"/>
        <v>0.5238095238095238</v>
      </c>
      <c r="K108" s="17"/>
      <c r="L108" s="37">
        <f t="shared" si="10"/>
        <v>0.5789473684210527</v>
      </c>
      <c r="M108" s="2">
        <v>73</v>
      </c>
      <c r="N108" s="2">
        <f t="shared" si="11"/>
        <v>33</v>
      </c>
      <c r="O108" s="1">
        <v>106</v>
      </c>
      <c r="R108" s="23">
        <v>102</v>
      </c>
      <c r="S108" s="1">
        <f>SUM(S96:S107)</f>
        <v>1019</v>
      </c>
      <c r="T108" s="1">
        <f>SUM(T83:T107)</f>
        <v>3974</v>
      </c>
    </row>
    <row r="109" spans="1:20" ht="12.75">
      <c r="A109" s="3" t="s">
        <v>18</v>
      </c>
      <c r="B109" s="16">
        <v>140</v>
      </c>
      <c r="C109" s="16">
        <f t="shared" si="6"/>
        <v>89</v>
      </c>
      <c r="D109" s="16">
        <v>51</v>
      </c>
      <c r="E109" s="17">
        <f t="shared" si="7"/>
        <v>0.36428571428571427</v>
      </c>
      <c r="F109" s="15"/>
      <c r="G109" s="16">
        <v>60</v>
      </c>
      <c r="H109" s="16">
        <f t="shared" si="8"/>
        <v>33</v>
      </c>
      <c r="I109" s="16">
        <v>27</v>
      </c>
      <c r="J109" s="17">
        <f t="shared" si="9"/>
        <v>0.45</v>
      </c>
      <c r="K109" s="17"/>
      <c r="L109" s="37">
        <f t="shared" si="10"/>
        <v>0.5294117647058824</v>
      </c>
      <c r="M109" s="2">
        <v>63</v>
      </c>
      <c r="N109" s="2">
        <f t="shared" si="11"/>
        <v>26</v>
      </c>
      <c r="O109" s="1">
        <v>89</v>
      </c>
      <c r="R109" s="23">
        <v>97</v>
      </c>
      <c r="S109" s="1">
        <f>1019/365</f>
        <v>2.791780821917808</v>
      </c>
      <c r="T109" s="1">
        <f>T108/25*12</f>
        <v>1907.52</v>
      </c>
    </row>
    <row r="110" spans="1:18" ht="12.75">
      <c r="A110" s="19">
        <v>40909</v>
      </c>
      <c r="B110" s="20">
        <v>179</v>
      </c>
      <c r="C110" s="16">
        <f t="shared" si="6"/>
        <v>108</v>
      </c>
      <c r="D110" s="20">
        <v>71</v>
      </c>
      <c r="E110" s="17">
        <f t="shared" si="7"/>
        <v>0.39664804469273746</v>
      </c>
      <c r="G110" s="20">
        <v>81</v>
      </c>
      <c r="H110" s="16">
        <f t="shared" si="8"/>
        <v>37</v>
      </c>
      <c r="I110" s="20">
        <v>44</v>
      </c>
      <c r="J110" s="17">
        <f t="shared" si="9"/>
        <v>0.5432098765432098</v>
      </c>
      <c r="K110" s="17"/>
      <c r="L110" s="37">
        <f t="shared" si="10"/>
        <v>0.6197183098591549</v>
      </c>
      <c r="M110" s="2">
        <v>79</v>
      </c>
      <c r="N110" s="2">
        <f t="shared" si="11"/>
        <v>29</v>
      </c>
      <c r="O110" s="1">
        <v>108</v>
      </c>
      <c r="R110" s="23">
        <v>83</v>
      </c>
    </row>
    <row r="111" spans="1:18" ht="12.75">
      <c r="A111" s="18">
        <v>40940</v>
      </c>
      <c r="B111" s="20">
        <v>147</v>
      </c>
      <c r="C111" s="16">
        <f t="shared" si="6"/>
        <v>88</v>
      </c>
      <c r="D111" s="20">
        <v>59</v>
      </c>
      <c r="E111" s="17">
        <f t="shared" si="7"/>
        <v>0.4013605442176871</v>
      </c>
      <c r="G111" s="20">
        <v>65</v>
      </c>
      <c r="H111" s="16">
        <f t="shared" si="8"/>
        <v>36</v>
      </c>
      <c r="I111" s="20">
        <v>29</v>
      </c>
      <c r="J111" s="17">
        <f t="shared" si="9"/>
        <v>0.4461538461538462</v>
      </c>
      <c r="K111" s="17"/>
      <c r="L111" s="37">
        <f t="shared" si="10"/>
        <v>0.4915254237288136</v>
      </c>
      <c r="M111" s="2">
        <v>59</v>
      </c>
      <c r="N111" s="2">
        <f t="shared" si="11"/>
        <v>29</v>
      </c>
      <c r="O111" s="1">
        <v>88</v>
      </c>
      <c r="R111" s="23">
        <v>81</v>
      </c>
    </row>
    <row r="112" spans="1:18" ht="12.75">
      <c r="A112" s="18">
        <v>40969</v>
      </c>
      <c r="B112" s="20">
        <v>196</v>
      </c>
      <c r="C112" s="16">
        <f t="shared" si="6"/>
        <v>121</v>
      </c>
      <c r="D112" s="20">
        <v>75</v>
      </c>
      <c r="E112" s="17">
        <f t="shared" si="7"/>
        <v>0.3826530612244898</v>
      </c>
      <c r="G112" s="20">
        <v>92</v>
      </c>
      <c r="H112" s="16">
        <f t="shared" si="8"/>
        <v>52</v>
      </c>
      <c r="I112" s="20">
        <v>40</v>
      </c>
      <c r="J112" s="17">
        <f t="shared" si="9"/>
        <v>0.43478260869565216</v>
      </c>
      <c r="K112" s="17"/>
      <c r="L112" s="37">
        <f t="shared" si="10"/>
        <v>0.5333333333333333</v>
      </c>
      <c r="M112" s="2">
        <v>83</v>
      </c>
      <c r="N112" s="2">
        <f t="shared" si="11"/>
        <v>38</v>
      </c>
      <c r="O112" s="1">
        <v>121</v>
      </c>
      <c r="R112" s="23">
        <v>73</v>
      </c>
    </row>
    <row r="113" spans="1:18" ht="12.75">
      <c r="A113" s="3" t="s">
        <v>23</v>
      </c>
      <c r="B113" s="16">
        <v>156</v>
      </c>
      <c r="C113" s="16">
        <f t="shared" si="6"/>
        <v>77</v>
      </c>
      <c r="D113" s="16">
        <v>79</v>
      </c>
      <c r="E113" s="17">
        <f t="shared" si="7"/>
        <v>0.5064102564102564</v>
      </c>
      <c r="F113" s="15"/>
      <c r="G113" s="16">
        <v>75</v>
      </c>
      <c r="H113" s="16">
        <f t="shared" si="8"/>
        <v>25</v>
      </c>
      <c r="I113" s="16">
        <v>50</v>
      </c>
      <c r="J113" s="17">
        <f t="shared" si="9"/>
        <v>0.6666666666666666</v>
      </c>
      <c r="K113" s="17"/>
      <c r="L113" s="37">
        <f t="shared" si="10"/>
        <v>0.6329113924050633</v>
      </c>
      <c r="M113" s="2">
        <v>54</v>
      </c>
      <c r="N113" s="2">
        <f t="shared" si="11"/>
        <v>23</v>
      </c>
      <c r="O113" s="1">
        <v>77</v>
      </c>
      <c r="R113" s="23">
        <v>71</v>
      </c>
    </row>
    <row r="114" spans="1:18" ht="12.75">
      <c r="A114" s="3" t="s">
        <v>11</v>
      </c>
      <c r="B114" s="16">
        <v>155</v>
      </c>
      <c r="C114" s="16">
        <f t="shared" si="6"/>
        <v>80</v>
      </c>
      <c r="D114" s="16">
        <v>75</v>
      </c>
      <c r="E114" s="17">
        <f t="shared" si="7"/>
        <v>0.4838709677419355</v>
      </c>
      <c r="F114" s="15"/>
      <c r="G114" s="16">
        <v>82</v>
      </c>
      <c r="H114" s="16">
        <f t="shared" si="8"/>
        <v>31</v>
      </c>
      <c r="I114" s="16">
        <v>51</v>
      </c>
      <c r="J114" s="17">
        <f t="shared" si="9"/>
        <v>0.6219512195121951</v>
      </c>
      <c r="K114" s="17"/>
      <c r="L114" s="37">
        <f t="shared" si="10"/>
        <v>0.68</v>
      </c>
      <c r="M114" s="2">
        <v>32</v>
      </c>
      <c r="N114" s="2">
        <f t="shared" si="11"/>
        <v>48</v>
      </c>
      <c r="O114" s="1">
        <v>80</v>
      </c>
      <c r="R114" s="23">
        <v>76</v>
      </c>
    </row>
    <row r="115" spans="1:18" ht="12.75">
      <c r="A115" s="3" t="s">
        <v>12</v>
      </c>
      <c r="B115" s="16">
        <v>138</v>
      </c>
      <c r="C115" s="16">
        <f t="shared" si="6"/>
        <v>52</v>
      </c>
      <c r="D115" s="16">
        <v>86</v>
      </c>
      <c r="E115" s="17">
        <f t="shared" si="7"/>
        <v>0.6231884057971014</v>
      </c>
      <c r="F115" s="15"/>
      <c r="G115" s="16">
        <v>80</v>
      </c>
      <c r="H115" s="16">
        <f t="shared" si="8"/>
        <v>21</v>
      </c>
      <c r="I115" s="16">
        <v>59</v>
      </c>
      <c r="J115" s="17">
        <f t="shared" si="9"/>
        <v>0.7375</v>
      </c>
      <c r="K115" s="17"/>
      <c r="L115" s="37">
        <f t="shared" si="10"/>
        <v>0.686046511627907</v>
      </c>
      <c r="M115" s="2">
        <v>9</v>
      </c>
      <c r="N115" s="2">
        <f t="shared" si="11"/>
        <v>43</v>
      </c>
      <c r="O115" s="1">
        <v>52</v>
      </c>
      <c r="R115" s="23">
        <v>51</v>
      </c>
    </row>
    <row r="116" spans="1:18" ht="12.75">
      <c r="A116" s="3" t="s">
        <v>13</v>
      </c>
      <c r="B116" s="16">
        <v>153</v>
      </c>
      <c r="C116" s="16">
        <f t="shared" si="6"/>
        <v>72</v>
      </c>
      <c r="D116" s="16">
        <v>81</v>
      </c>
      <c r="E116" s="17">
        <f t="shared" si="7"/>
        <v>0.5294117647058824</v>
      </c>
      <c r="F116" s="15"/>
      <c r="G116" s="16">
        <v>78</v>
      </c>
      <c r="H116" s="16">
        <f t="shared" si="8"/>
        <v>44</v>
      </c>
      <c r="I116" s="16">
        <v>34</v>
      </c>
      <c r="J116" s="17">
        <f t="shared" si="9"/>
        <v>0.4358974358974359</v>
      </c>
      <c r="K116" s="17"/>
      <c r="L116" s="37">
        <f t="shared" si="10"/>
        <v>0.41975308641975306</v>
      </c>
      <c r="M116" s="2">
        <v>23</v>
      </c>
      <c r="N116" s="2">
        <f t="shared" si="11"/>
        <v>49</v>
      </c>
      <c r="O116" s="1">
        <v>72</v>
      </c>
      <c r="R116" s="23">
        <v>71</v>
      </c>
    </row>
    <row r="117" spans="1:18" ht="12.75">
      <c r="A117" s="3" t="s">
        <v>14</v>
      </c>
      <c r="B117" s="16">
        <v>132</v>
      </c>
      <c r="C117" s="16">
        <f t="shared" si="6"/>
        <v>69</v>
      </c>
      <c r="D117" s="16">
        <v>63</v>
      </c>
      <c r="E117" s="17">
        <f t="shared" si="7"/>
        <v>0.4772727272727273</v>
      </c>
      <c r="F117" s="15"/>
      <c r="G117" s="16">
        <v>67</v>
      </c>
      <c r="H117" s="16">
        <f t="shared" si="8"/>
        <v>46</v>
      </c>
      <c r="I117" s="16">
        <v>21</v>
      </c>
      <c r="J117" s="17">
        <f t="shared" si="9"/>
        <v>0.31343283582089554</v>
      </c>
      <c r="K117" s="17"/>
      <c r="L117" s="37">
        <f t="shared" si="10"/>
        <v>0.3333333333333333</v>
      </c>
      <c r="M117" s="2">
        <v>28</v>
      </c>
      <c r="N117" s="2">
        <f t="shared" si="11"/>
        <v>41</v>
      </c>
      <c r="O117" s="1">
        <v>69</v>
      </c>
      <c r="R117" s="23">
        <v>59</v>
      </c>
    </row>
    <row r="118" spans="1:18" ht="12.75">
      <c r="A118" s="3" t="s">
        <v>15</v>
      </c>
      <c r="B118" s="16">
        <v>136</v>
      </c>
      <c r="C118" s="16">
        <f t="shared" si="6"/>
        <v>73</v>
      </c>
      <c r="D118" s="16">
        <v>63</v>
      </c>
      <c r="E118" s="17">
        <f t="shared" si="7"/>
        <v>0.4632352941176471</v>
      </c>
      <c r="F118" s="15"/>
      <c r="G118" s="16">
        <v>56</v>
      </c>
      <c r="H118" s="16">
        <f t="shared" si="8"/>
        <v>28</v>
      </c>
      <c r="I118" s="16">
        <v>28</v>
      </c>
      <c r="J118" s="17">
        <f t="shared" si="9"/>
        <v>0.5</v>
      </c>
      <c r="K118" s="17"/>
      <c r="L118" s="37">
        <f t="shared" si="10"/>
        <v>0.4444444444444444</v>
      </c>
      <c r="M118" s="2">
        <v>30</v>
      </c>
      <c r="N118" s="2">
        <f t="shared" si="11"/>
        <v>43</v>
      </c>
      <c r="O118" s="1">
        <v>73</v>
      </c>
      <c r="R118" s="23">
        <v>75</v>
      </c>
    </row>
    <row r="119" spans="1:18" ht="12.75">
      <c r="A119" s="3" t="s">
        <v>16</v>
      </c>
      <c r="B119" s="16">
        <v>189</v>
      </c>
      <c r="C119" s="16">
        <f t="shared" si="6"/>
        <v>83</v>
      </c>
      <c r="D119" s="16">
        <v>106</v>
      </c>
      <c r="E119" s="17">
        <f t="shared" si="7"/>
        <v>0.5608465608465608</v>
      </c>
      <c r="F119" s="15"/>
      <c r="G119" s="16">
        <v>109</v>
      </c>
      <c r="H119" s="16">
        <f t="shared" si="8"/>
        <v>39</v>
      </c>
      <c r="I119" s="16">
        <v>70</v>
      </c>
      <c r="J119" s="17">
        <f t="shared" si="9"/>
        <v>0.6422018348623854</v>
      </c>
      <c r="K119" s="17"/>
      <c r="L119" s="37">
        <f t="shared" si="10"/>
        <v>0.660377358490566</v>
      </c>
      <c r="M119" s="2">
        <v>42</v>
      </c>
      <c r="N119" s="2">
        <f t="shared" si="11"/>
        <v>41</v>
      </c>
      <c r="O119" s="1">
        <v>83</v>
      </c>
      <c r="R119" s="23">
        <v>79</v>
      </c>
    </row>
    <row r="120" spans="1:18" ht="12.75">
      <c r="A120" s="3" t="s">
        <v>17</v>
      </c>
      <c r="B120" s="16">
        <v>171</v>
      </c>
      <c r="C120" s="16">
        <f t="shared" si="6"/>
        <v>108</v>
      </c>
      <c r="D120" s="16">
        <v>63</v>
      </c>
      <c r="E120" s="17">
        <f t="shared" si="7"/>
        <v>0.3684210526315789</v>
      </c>
      <c r="F120" s="15"/>
      <c r="G120" s="16">
        <v>57</v>
      </c>
      <c r="H120" s="16">
        <f t="shared" si="8"/>
        <v>27</v>
      </c>
      <c r="I120" s="16">
        <v>30</v>
      </c>
      <c r="J120" s="17">
        <f t="shared" si="9"/>
        <v>0.5263157894736842</v>
      </c>
      <c r="K120" s="17"/>
      <c r="L120" s="37">
        <f t="shared" si="10"/>
        <v>0.47619047619047616</v>
      </c>
      <c r="M120" s="2">
        <v>74</v>
      </c>
      <c r="N120" s="2">
        <f t="shared" si="11"/>
        <v>34</v>
      </c>
      <c r="O120" s="1">
        <v>108</v>
      </c>
      <c r="R120" s="23">
        <v>75</v>
      </c>
    </row>
    <row r="121" spans="1:18" ht="12.75">
      <c r="A121" s="3" t="s">
        <v>18</v>
      </c>
      <c r="B121" s="16">
        <v>154</v>
      </c>
      <c r="C121" s="16">
        <f t="shared" si="6"/>
        <v>88</v>
      </c>
      <c r="D121" s="16">
        <v>66</v>
      </c>
      <c r="E121" s="17">
        <f t="shared" si="7"/>
        <v>0.42857142857142855</v>
      </c>
      <c r="F121" s="15"/>
      <c r="G121" s="16">
        <v>63</v>
      </c>
      <c r="H121" s="16">
        <f t="shared" si="8"/>
        <v>20</v>
      </c>
      <c r="I121" s="16">
        <v>43</v>
      </c>
      <c r="J121" s="17">
        <f t="shared" si="9"/>
        <v>0.6825396825396826</v>
      </c>
      <c r="K121" s="17"/>
      <c r="L121" s="37">
        <f t="shared" si="10"/>
        <v>0.6515151515151515</v>
      </c>
      <c r="M121" s="2">
        <v>54</v>
      </c>
      <c r="N121" s="2">
        <f t="shared" si="11"/>
        <v>34</v>
      </c>
      <c r="O121" s="1">
        <v>88</v>
      </c>
      <c r="R121" s="23">
        <v>86</v>
      </c>
    </row>
    <row r="122" spans="1:18" ht="12.75">
      <c r="A122" s="19">
        <v>41275</v>
      </c>
      <c r="B122" s="16">
        <v>134</v>
      </c>
      <c r="C122" s="16">
        <f t="shared" si="6"/>
        <v>86</v>
      </c>
      <c r="D122" s="16">
        <v>48</v>
      </c>
      <c r="E122" s="17">
        <f t="shared" si="7"/>
        <v>0.3582089552238806</v>
      </c>
      <c r="F122" s="15"/>
      <c r="G122" s="16">
        <v>51</v>
      </c>
      <c r="H122" s="16">
        <f t="shared" si="8"/>
        <v>28</v>
      </c>
      <c r="I122" s="16">
        <v>23</v>
      </c>
      <c r="J122" s="17">
        <f t="shared" si="9"/>
        <v>0.45098039215686275</v>
      </c>
      <c r="K122" s="17"/>
      <c r="L122" s="37">
        <f t="shared" si="10"/>
        <v>0.4791666666666667</v>
      </c>
      <c r="R122" s="23">
        <v>81</v>
      </c>
    </row>
    <row r="123" spans="1:18" ht="12.75">
      <c r="A123" s="18">
        <v>40940</v>
      </c>
      <c r="B123" s="16">
        <v>165</v>
      </c>
      <c r="C123" s="16">
        <f t="shared" si="6"/>
        <v>122</v>
      </c>
      <c r="D123" s="16">
        <v>43</v>
      </c>
      <c r="E123" s="17">
        <f t="shared" si="7"/>
        <v>0.2606060606060606</v>
      </c>
      <c r="F123" s="15"/>
      <c r="G123" s="16">
        <v>42</v>
      </c>
      <c r="H123" s="16">
        <f t="shared" si="8"/>
        <v>30</v>
      </c>
      <c r="I123" s="16">
        <v>12</v>
      </c>
      <c r="J123" s="17">
        <f t="shared" si="9"/>
        <v>0.2857142857142857</v>
      </c>
      <c r="K123" s="17"/>
      <c r="L123" s="37">
        <f t="shared" si="10"/>
        <v>0.27906976744186046</v>
      </c>
      <c r="R123" s="23">
        <v>63</v>
      </c>
    </row>
    <row r="124" spans="1:18" ht="12.75">
      <c r="A124" s="18">
        <v>40969</v>
      </c>
      <c r="B124" s="16">
        <v>178</v>
      </c>
      <c r="C124" s="16">
        <f t="shared" si="6"/>
        <v>114</v>
      </c>
      <c r="D124" s="16">
        <v>64</v>
      </c>
      <c r="E124" s="17">
        <f t="shared" si="7"/>
        <v>0.3595505617977528</v>
      </c>
      <c r="F124" s="15"/>
      <c r="G124" s="16">
        <v>78</v>
      </c>
      <c r="H124" s="16">
        <f t="shared" si="8"/>
        <v>44</v>
      </c>
      <c r="I124" s="16">
        <v>34</v>
      </c>
      <c r="J124" s="17">
        <f t="shared" si="9"/>
        <v>0.4358974358974359</v>
      </c>
      <c r="K124" s="17"/>
      <c r="L124" s="37">
        <f t="shared" si="10"/>
        <v>0.53125</v>
      </c>
      <c r="R124" s="23">
        <v>63</v>
      </c>
    </row>
    <row r="125" spans="1:18" ht="12.75">
      <c r="A125" s="3" t="s">
        <v>23</v>
      </c>
      <c r="B125" s="16">
        <v>183</v>
      </c>
      <c r="C125" s="16">
        <f t="shared" si="6"/>
        <v>111</v>
      </c>
      <c r="D125" s="16">
        <v>72</v>
      </c>
      <c r="E125" s="17">
        <f t="shared" si="7"/>
        <v>0.39344262295081966</v>
      </c>
      <c r="F125" s="15"/>
      <c r="G125" s="16">
        <v>79</v>
      </c>
      <c r="H125" s="16">
        <f t="shared" si="8"/>
        <v>36</v>
      </c>
      <c r="I125" s="16">
        <v>43</v>
      </c>
      <c r="J125" s="17">
        <f t="shared" si="9"/>
        <v>0.5443037974683544</v>
      </c>
      <c r="K125" s="17"/>
      <c r="L125" s="37">
        <f t="shared" si="10"/>
        <v>0.5972222222222222</v>
      </c>
      <c r="R125" s="23"/>
    </row>
    <row r="126" spans="1:18" ht="12.75">
      <c r="A126" s="3" t="s">
        <v>11</v>
      </c>
      <c r="B126" s="16">
        <v>186</v>
      </c>
      <c r="C126" s="16">
        <f t="shared" si="6"/>
        <v>112</v>
      </c>
      <c r="D126" s="16">
        <v>74</v>
      </c>
      <c r="E126" s="17">
        <f t="shared" si="7"/>
        <v>0.3978494623655914</v>
      </c>
      <c r="F126" s="15"/>
      <c r="G126" s="16">
        <v>103</v>
      </c>
      <c r="H126" s="16">
        <f t="shared" si="8"/>
        <v>53</v>
      </c>
      <c r="I126" s="16">
        <v>50</v>
      </c>
      <c r="J126" s="17">
        <f t="shared" si="9"/>
        <v>0.4854368932038835</v>
      </c>
      <c r="K126" s="17"/>
      <c r="L126" s="37">
        <f t="shared" si="10"/>
        <v>0.6756756756756757</v>
      </c>
      <c r="R126" s="23"/>
    </row>
    <row r="127" spans="1:18" ht="12.75">
      <c r="A127" s="3" t="s">
        <v>12</v>
      </c>
      <c r="B127" s="16">
        <v>118</v>
      </c>
      <c r="C127" s="16">
        <f t="shared" si="6"/>
        <v>51</v>
      </c>
      <c r="D127" s="16">
        <v>67</v>
      </c>
      <c r="E127" s="17">
        <f t="shared" si="7"/>
        <v>0.5677966101694916</v>
      </c>
      <c r="F127" s="15"/>
      <c r="G127" s="16">
        <v>58</v>
      </c>
      <c r="H127" s="16">
        <f t="shared" si="8"/>
        <v>17</v>
      </c>
      <c r="I127" s="16">
        <v>41</v>
      </c>
      <c r="J127" s="17">
        <f t="shared" si="9"/>
        <v>0.7068965517241379</v>
      </c>
      <c r="K127" s="17"/>
      <c r="L127" s="37">
        <f t="shared" si="10"/>
        <v>0.6119402985074627</v>
      </c>
      <c r="M127" s="2">
        <v>19</v>
      </c>
      <c r="N127" s="2">
        <f>O127-M127</f>
        <v>32</v>
      </c>
      <c r="O127" s="1">
        <v>51</v>
      </c>
      <c r="R127" s="23"/>
    </row>
    <row r="128" spans="1:18" ht="12.75">
      <c r="A128" s="3" t="s">
        <v>13</v>
      </c>
      <c r="B128" s="16">
        <v>129</v>
      </c>
      <c r="C128" s="16">
        <f t="shared" si="6"/>
        <v>66</v>
      </c>
      <c r="D128" s="16">
        <v>63</v>
      </c>
      <c r="E128" s="17">
        <f t="shared" si="7"/>
        <v>0.4883720930232558</v>
      </c>
      <c r="F128" s="15"/>
      <c r="G128" s="16">
        <v>63</v>
      </c>
      <c r="H128" s="16">
        <f t="shared" si="8"/>
        <v>27</v>
      </c>
      <c r="I128" s="16">
        <v>36</v>
      </c>
      <c r="J128" s="17">
        <f t="shared" si="9"/>
        <v>0.5714285714285714</v>
      </c>
      <c r="K128" s="17"/>
      <c r="L128" s="37">
        <f t="shared" si="10"/>
        <v>0.5714285714285714</v>
      </c>
      <c r="R128" s="23"/>
    </row>
    <row r="129" spans="1:18" ht="12.75">
      <c r="A129" s="3" t="s">
        <v>14</v>
      </c>
      <c r="B129" s="16">
        <v>154</v>
      </c>
      <c r="C129" s="16">
        <f t="shared" si="6"/>
        <v>81</v>
      </c>
      <c r="D129" s="16">
        <v>73</v>
      </c>
      <c r="E129" s="17">
        <f t="shared" si="7"/>
        <v>0.474025974025974</v>
      </c>
      <c r="F129" s="15"/>
      <c r="G129" s="16">
        <v>66</v>
      </c>
      <c r="H129" s="16">
        <f t="shared" si="8"/>
        <v>28</v>
      </c>
      <c r="I129" s="16">
        <v>38</v>
      </c>
      <c r="J129" s="17">
        <f t="shared" si="9"/>
        <v>0.5757575757575758</v>
      </c>
      <c r="K129" s="17"/>
      <c r="L129" s="37">
        <f t="shared" si="10"/>
        <v>0.5205479452054794</v>
      </c>
      <c r="R129" s="23"/>
    </row>
    <row r="130" spans="1:18" ht="12.75">
      <c r="A130" s="3" t="s">
        <v>15</v>
      </c>
      <c r="B130" s="16">
        <v>121</v>
      </c>
      <c r="C130" s="16">
        <f t="shared" si="6"/>
        <v>58</v>
      </c>
      <c r="D130" s="16">
        <v>63</v>
      </c>
      <c r="E130" s="17">
        <f t="shared" si="7"/>
        <v>0.5206611570247934</v>
      </c>
      <c r="F130" s="15"/>
      <c r="G130" s="16">
        <v>42</v>
      </c>
      <c r="H130" s="16">
        <f t="shared" si="8"/>
        <v>17</v>
      </c>
      <c r="I130" s="16">
        <v>25</v>
      </c>
      <c r="J130" s="17">
        <f t="shared" si="9"/>
        <v>0.5952380952380952</v>
      </c>
      <c r="K130" s="17"/>
      <c r="L130" s="37">
        <f t="shared" si="10"/>
        <v>0.3968253968253968</v>
      </c>
      <c r="R130" s="23"/>
    </row>
    <row r="131" spans="1:18" ht="12.75">
      <c r="A131" s="3" t="s">
        <v>16</v>
      </c>
      <c r="B131" s="16">
        <v>97</v>
      </c>
      <c r="C131" s="16">
        <f t="shared" si="6"/>
        <v>35</v>
      </c>
      <c r="D131" s="16">
        <v>62</v>
      </c>
      <c r="E131" s="17">
        <f t="shared" si="7"/>
        <v>0.6391752577319587</v>
      </c>
      <c r="F131" s="15"/>
      <c r="G131" s="16">
        <v>56</v>
      </c>
      <c r="H131" s="16">
        <f t="shared" si="8"/>
        <v>16</v>
      </c>
      <c r="I131" s="16">
        <v>40</v>
      </c>
      <c r="J131" s="17">
        <f t="shared" si="9"/>
        <v>0.7142857142857143</v>
      </c>
      <c r="K131" s="17"/>
      <c r="L131" s="37">
        <f t="shared" si="10"/>
        <v>0.6451612903225806</v>
      </c>
      <c r="M131" s="2">
        <v>8</v>
      </c>
      <c r="N131" s="2">
        <f>O131-M131</f>
        <v>27</v>
      </c>
      <c r="O131" s="21">
        <v>35</v>
      </c>
      <c r="R131" s="23"/>
    </row>
    <row r="132" spans="1:18" ht="12.75">
      <c r="A132" s="3" t="s">
        <v>17</v>
      </c>
      <c r="B132" s="16">
        <v>88</v>
      </c>
      <c r="C132" s="16">
        <f t="shared" si="6"/>
        <v>30</v>
      </c>
      <c r="D132" s="16">
        <v>58</v>
      </c>
      <c r="E132" s="17">
        <f t="shared" si="7"/>
        <v>0.6590909090909091</v>
      </c>
      <c r="F132" s="15"/>
      <c r="G132" s="16">
        <v>44</v>
      </c>
      <c r="H132" s="16">
        <f t="shared" si="8"/>
        <v>10</v>
      </c>
      <c r="I132" s="16">
        <v>34</v>
      </c>
      <c r="J132" s="17">
        <f t="shared" si="9"/>
        <v>0.7727272727272727</v>
      </c>
      <c r="K132" s="17"/>
      <c r="L132" s="37">
        <f t="shared" si="10"/>
        <v>0.5862068965517241</v>
      </c>
      <c r="M132" s="2">
        <v>9</v>
      </c>
      <c r="N132" s="2">
        <f>O132-M132</f>
        <v>21</v>
      </c>
      <c r="O132" s="21">
        <v>30</v>
      </c>
      <c r="R132" s="23"/>
    </row>
    <row r="133" spans="1:18" ht="12.75">
      <c r="A133" s="3" t="s">
        <v>18</v>
      </c>
      <c r="B133" s="16">
        <v>108</v>
      </c>
      <c r="C133" s="16">
        <f t="shared" si="6"/>
        <v>45</v>
      </c>
      <c r="D133" s="16">
        <v>63</v>
      </c>
      <c r="E133" s="17">
        <f t="shared" si="7"/>
        <v>0.5833333333333334</v>
      </c>
      <c r="F133" s="15"/>
      <c r="G133" s="16">
        <v>67</v>
      </c>
      <c r="H133" s="16">
        <f t="shared" si="8"/>
        <v>22</v>
      </c>
      <c r="I133" s="16">
        <v>45</v>
      </c>
      <c r="J133" s="17">
        <f t="shared" si="9"/>
        <v>0.6716417910447762</v>
      </c>
      <c r="K133" s="17"/>
      <c r="L133" s="37">
        <f t="shared" si="10"/>
        <v>0.7142857142857143</v>
      </c>
      <c r="M133" s="2">
        <v>12</v>
      </c>
      <c r="N133" s="2">
        <f>O133-M133</f>
        <v>33</v>
      </c>
      <c r="O133" s="21">
        <v>45</v>
      </c>
      <c r="R133" s="23"/>
    </row>
    <row r="134" spans="1:18" ht="12.75">
      <c r="A134" s="3"/>
      <c r="B134" s="16"/>
      <c r="C134" s="16"/>
      <c r="D134" s="16"/>
      <c r="E134" s="17"/>
      <c r="F134" s="15"/>
      <c r="G134" s="16"/>
      <c r="H134" s="16"/>
      <c r="I134" s="16"/>
      <c r="J134" s="17"/>
      <c r="K134" s="17"/>
      <c r="L134" s="37"/>
      <c r="O134" s="2"/>
      <c r="R134" s="23"/>
    </row>
    <row r="135" spans="1:18" ht="12.75">
      <c r="A135" s="34" t="s">
        <v>53</v>
      </c>
      <c r="B135" s="16"/>
      <c r="C135" s="16"/>
      <c r="D135" s="16"/>
      <c r="E135" s="17"/>
      <c r="F135" s="15"/>
      <c r="G135" s="16"/>
      <c r="H135" s="16"/>
      <c r="I135" s="16">
        <v>18</v>
      </c>
      <c r="J135" s="17"/>
      <c r="K135" s="17"/>
      <c r="L135" s="37"/>
      <c r="O135" s="2"/>
      <c r="R135" s="23"/>
    </row>
    <row r="136" spans="1:18" ht="12.75">
      <c r="A136" s="34" t="s">
        <v>51</v>
      </c>
      <c r="B136" s="16"/>
      <c r="C136" s="16"/>
      <c r="D136" s="16"/>
      <c r="E136" s="17"/>
      <c r="F136" s="15"/>
      <c r="G136" s="16"/>
      <c r="H136" s="16"/>
      <c r="I136" s="16">
        <v>22</v>
      </c>
      <c r="J136" s="17"/>
      <c r="K136" s="17"/>
      <c r="L136" s="37"/>
      <c r="O136" s="2"/>
      <c r="R136" s="23"/>
    </row>
    <row r="137" spans="1:18" ht="12.75">
      <c r="A137" s="34" t="s">
        <v>52</v>
      </c>
      <c r="B137" s="16"/>
      <c r="C137" s="16"/>
      <c r="D137" s="16"/>
      <c r="E137" s="17"/>
      <c r="F137" s="15"/>
      <c r="G137" s="16"/>
      <c r="H137" s="16"/>
      <c r="I137" s="16">
        <v>14</v>
      </c>
      <c r="J137" s="17"/>
      <c r="K137" s="17"/>
      <c r="L137" s="37"/>
      <c r="O137" s="2"/>
      <c r="R137" s="23"/>
    </row>
    <row r="138" spans="1:18" ht="12.75">
      <c r="A138" s="3"/>
      <c r="B138" s="16"/>
      <c r="C138" s="16"/>
      <c r="D138" s="16"/>
      <c r="E138" s="17"/>
      <c r="F138" s="15"/>
      <c r="G138" s="16"/>
      <c r="H138" s="16"/>
      <c r="I138" s="16"/>
      <c r="J138" s="17"/>
      <c r="K138" s="17"/>
      <c r="L138" s="37"/>
      <c r="O138" s="2"/>
      <c r="R138" s="23"/>
    </row>
    <row r="139" spans="1:18" ht="12.75">
      <c r="A139" s="35" t="s">
        <v>64</v>
      </c>
      <c r="B139" s="16"/>
      <c r="C139" s="16"/>
      <c r="D139" s="16">
        <v>29</v>
      </c>
      <c r="E139" s="17"/>
      <c r="F139" s="15"/>
      <c r="G139" s="16"/>
      <c r="H139" s="16"/>
      <c r="I139" s="16">
        <v>19</v>
      </c>
      <c r="J139" s="17"/>
      <c r="K139" s="17"/>
      <c r="L139" s="37">
        <f t="shared" si="10"/>
        <v>0.6551724137931034</v>
      </c>
      <c r="O139" s="2"/>
      <c r="R139" s="23"/>
    </row>
    <row r="140" spans="1:18" ht="12.75">
      <c r="A140" s="34" t="s">
        <v>14</v>
      </c>
      <c r="B140" s="16"/>
      <c r="C140" s="16"/>
      <c r="D140" s="16">
        <v>42</v>
      </c>
      <c r="E140" s="17"/>
      <c r="F140" s="15"/>
      <c r="G140" s="16"/>
      <c r="H140" s="16"/>
      <c r="I140" s="16">
        <v>33</v>
      </c>
      <c r="J140" s="17"/>
      <c r="K140" s="17"/>
      <c r="L140" s="37">
        <f t="shared" si="10"/>
        <v>0.7857142857142857</v>
      </c>
      <c r="O140" s="2"/>
      <c r="R140" s="23"/>
    </row>
    <row r="141" spans="1:18" ht="12.75">
      <c r="A141" s="34" t="s">
        <v>15</v>
      </c>
      <c r="B141" s="16"/>
      <c r="C141" s="16"/>
      <c r="D141" s="16">
        <v>38</v>
      </c>
      <c r="E141" s="17"/>
      <c r="F141" s="15"/>
      <c r="G141" s="16"/>
      <c r="H141" s="16"/>
      <c r="I141" s="16">
        <v>33</v>
      </c>
      <c r="J141" s="17"/>
      <c r="K141" s="17"/>
      <c r="L141" s="37">
        <f t="shared" si="10"/>
        <v>0.868421052631579</v>
      </c>
      <c r="O141" s="2"/>
      <c r="R141" s="23"/>
    </row>
    <row r="142" spans="1:18" ht="12.75">
      <c r="A142" s="34" t="s">
        <v>16</v>
      </c>
      <c r="B142" s="16"/>
      <c r="C142" s="16"/>
      <c r="D142" s="16">
        <v>39</v>
      </c>
      <c r="E142" s="17"/>
      <c r="F142" s="15"/>
      <c r="G142" s="16"/>
      <c r="H142" s="16"/>
      <c r="I142" s="16">
        <v>31</v>
      </c>
      <c r="J142" s="17"/>
      <c r="K142" s="17"/>
      <c r="L142" s="37">
        <f t="shared" si="10"/>
        <v>0.7948717948717948</v>
      </c>
      <c r="O142" s="2"/>
      <c r="R142" s="23"/>
    </row>
    <row r="143" spans="1:18" ht="12.75">
      <c r="A143" s="34" t="s">
        <v>17</v>
      </c>
      <c r="B143" s="16"/>
      <c r="C143" s="16"/>
      <c r="D143" s="16">
        <v>32</v>
      </c>
      <c r="E143" s="17"/>
      <c r="F143" s="15"/>
      <c r="G143" s="16"/>
      <c r="H143" s="16"/>
      <c r="I143" s="16">
        <v>27</v>
      </c>
      <c r="J143" s="17"/>
      <c r="K143" s="17"/>
      <c r="L143" s="37">
        <f t="shared" si="10"/>
        <v>0.84375</v>
      </c>
      <c r="O143" s="2"/>
      <c r="R143" s="23"/>
    </row>
    <row r="144" spans="1:18" ht="12.75">
      <c r="A144" s="34" t="s">
        <v>18</v>
      </c>
      <c r="B144" s="16"/>
      <c r="C144" s="16"/>
      <c r="D144" s="16">
        <v>28</v>
      </c>
      <c r="E144" s="17"/>
      <c r="F144" s="15"/>
      <c r="G144" s="16"/>
      <c r="H144" s="16"/>
      <c r="I144" s="16">
        <v>25</v>
      </c>
      <c r="J144" s="17"/>
      <c r="K144" s="17"/>
      <c r="L144" s="37">
        <f t="shared" si="10"/>
        <v>0.8928571428571429</v>
      </c>
      <c r="O144" s="2"/>
      <c r="R144" s="23"/>
    </row>
    <row r="145" spans="1:18" ht="12.75">
      <c r="A145" s="3"/>
      <c r="B145" s="16"/>
      <c r="C145" s="16"/>
      <c r="D145" s="16"/>
      <c r="E145" s="17"/>
      <c r="F145" s="15"/>
      <c r="G145" s="16"/>
      <c r="H145" s="16"/>
      <c r="I145" s="16"/>
      <c r="J145" s="17"/>
      <c r="K145" s="17"/>
      <c r="O145" s="2"/>
      <c r="R145" s="23"/>
    </row>
    <row r="146" spans="1:18" ht="12.75">
      <c r="A146" s="3"/>
      <c r="B146" s="16"/>
      <c r="C146" s="16"/>
      <c r="D146" s="16"/>
      <c r="E146" s="17"/>
      <c r="F146" s="15"/>
      <c r="G146" s="16"/>
      <c r="H146" s="16"/>
      <c r="I146" s="16"/>
      <c r="J146" s="17"/>
      <c r="K146" s="17"/>
      <c r="O146" s="2"/>
      <c r="R146" s="23"/>
    </row>
    <row r="147" spans="1:18" ht="12.75">
      <c r="A147" s="3"/>
      <c r="B147" s="16"/>
      <c r="C147" s="16"/>
      <c r="D147" s="16"/>
      <c r="E147" s="17"/>
      <c r="F147" s="15"/>
      <c r="G147" s="16"/>
      <c r="H147" s="16"/>
      <c r="I147" s="16"/>
      <c r="J147" s="17"/>
      <c r="K147" s="17"/>
      <c r="O147" s="2"/>
      <c r="R147" s="23"/>
    </row>
    <row r="148" spans="1:18" ht="12.75">
      <c r="A148" s="3"/>
      <c r="B148" s="16" t="s">
        <v>54</v>
      </c>
      <c r="C148" s="16"/>
      <c r="D148" s="16"/>
      <c r="E148" s="17"/>
      <c r="F148" s="15"/>
      <c r="G148" s="16"/>
      <c r="H148" s="16"/>
      <c r="I148" s="16"/>
      <c r="J148" s="17"/>
      <c r="K148" s="17"/>
      <c r="O148" s="2"/>
      <c r="R148" s="23"/>
    </row>
    <row r="149" spans="1:18" ht="12.75">
      <c r="A149" s="3"/>
      <c r="B149" s="1" t="s">
        <v>34</v>
      </c>
      <c r="J149" s="24"/>
      <c r="K149" s="24"/>
      <c r="M149" s="25" t="s">
        <v>32</v>
      </c>
      <c r="N149" s="25" t="s">
        <v>5</v>
      </c>
      <c r="O149" s="25" t="s">
        <v>33</v>
      </c>
      <c r="R149" s="23">
        <v>106</v>
      </c>
    </row>
    <row r="150" spans="1:18" ht="12.75">
      <c r="A150" s="3"/>
      <c r="B150" s="1" t="s">
        <v>25</v>
      </c>
      <c r="I150" s="1" t="s">
        <v>35</v>
      </c>
      <c r="J150" s="24"/>
      <c r="K150" s="24"/>
      <c r="M150" s="25" t="s">
        <v>1</v>
      </c>
      <c r="N150" s="26"/>
      <c r="O150" s="26"/>
      <c r="R150" s="23">
        <v>63</v>
      </c>
    </row>
    <row r="151" spans="1:18" ht="12.75">
      <c r="A151" s="3"/>
      <c r="B151" s="1" t="s">
        <v>36</v>
      </c>
      <c r="I151" s="27">
        <f>I113/G113</f>
        <v>0.6666666666666666</v>
      </c>
      <c r="J151" s="24"/>
      <c r="K151" s="24"/>
      <c r="O151" s="2"/>
      <c r="R151" s="23">
        <v>66</v>
      </c>
    </row>
    <row r="152" spans="1:18" ht="12.75">
      <c r="A152" s="3"/>
      <c r="B152" s="1" t="s">
        <v>37</v>
      </c>
      <c r="J152" s="24"/>
      <c r="K152" s="24"/>
      <c r="O152" s="2"/>
      <c r="R152" s="1">
        <f>SUM(R104:R151)</f>
        <v>1834</v>
      </c>
    </row>
    <row r="153" spans="1:18" ht="12.75">
      <c r="A153" s="3"/>
      <c r="B153" s="1" t="s">
        <v>38</v>
      </c>
      <c r="J153" s="24"/>
      <c r="K153" s="24"/>
      <c r="R153" s="1">
        <f>R152/24</f>
        <v>76.41666666666667</v>
      </c>
    </row>
    <row r="154" spans="1:11" ht="12.75">
      <c r="A154" s="3"/>
      <c r="B154" s="1" t="s">
        <v>39</v>
      </c>
      <c r="J154" s="24"/>
      <c r="K154" s="24"/>
    </row>
    <row r="155" spans="1:11" ht="12.75">
      <c r="A155" s="3"/>
      <c r="B155" s="15" t="s">
        <v>40</v>
      </c>
      <c r="J155" s="24"/>
      <c r="K155" s="24"/>
    </row>
    <row r="156" spans="1:11" ht="12.75">
      <c r="A156" s="3"/>
      <c r="B156" s="15" t="s">
        <v>41</v>
      </c>
      <c r="J156" s="24"/>
      <c r="K156" s="24"/>
    </row>
    <row r="157" spans="1:11" ht="12.75">
      <c r="A157" s="3"/>
      <c r="B157" s="1" t="s">
        <v>42</v>
      </c>
      <c r="J157" s="24"/>
      <c r="K157" s="24"/>
    </row>
    <row r="158" spans="1:11" ht="12.75">
      <c r="A158" s="3"/>
      <c r="J158" s="24"/>
      <c r="K158" s="24"/>
    </row>
    <row r="159" spans="1:11" ht="12.75">
      <c r="A159" s="3"/>
      <c r="J159" s="24"/>
      <c r="K159" s="24"/>
    </row>
    <row r="160" spans="1:11" ht="12.75">
      <c r="A160" s="3"/>
      <c r="J160" s="24"/>
      <c r="K160" s="24"/>
    </row>
    <row r="161" spans="1:255" s="11" customFormat="1" ht="12.75">
      <c r="A161" s="10" t="s">
        <v>66</v>
      </c>
      <c r="L161" s="1"/>
      <c r="M161" s="2"/>
      <c r="N161" s="2"/>
      <c r="O161" s="1"/>
      <c r="P161" s="1"/>
      <c r="Q161" s="1"/>
      <c r="IM161" s="12"/>
      <c r="IN161" s="12"/>
      <c r="IO161" s="12"/>
      <c r="IP161" s="12"/>
      <c r="IQ161" s="12"/>
      <c r="IR161" s="12"/>
      <c r="IS161" s="12"/>
      <c r="IT161" s="12"/>
      <c r="IU161" s="12"/>
    </row>
    <row r="162" spans="1:12" ht="12.75">
      <c r="A162" s="3"/>
      <c r="C162" s="14" t="s">
        <v>1</v>
      </c>
      <c r="H162" s="14" t="s">
        <v>2</v>
      </c>
      <c r="L162" s="1" t="s">
        <v>70</v>
      </c>
    </row>
    <row r="163" spans="1:12" ht="12.75">
      <c r="A163" s="13"/>
      <c r="B163" s="15"/>
      <c r="C163" s="15"/>
      <c r="D163" s="15"/>
      <c r="E163" s="15" t="s">
        <v>3</v>
      </c>
      <c r="F163" s="15"/>
      <c r="G163" s="15"/>
      <c r="H163" s="15"/>
      <c r="I163" s="15"/>
      <c r="J163" s="15" t="s">
        <v>3</v>
      </c>
      <c r="K163" s="15"/>
      <c r="L163" s="1" t="s">
        <v>71</v>
      </c>
    </row>
    <row r="164" spans="1:12" ht="12.75">
      <c r="A164" s="13"/>
      <c r="B164" s="15" t="s">
        <v>4</v>
      </c>
      <c r="C164" s="15" t="s">
        <v>5</v>
      </c>
      <c r="D164" s="15" t="s">
        <v>6</v>
      </c>
      <c r="E164" s="15" t="s">
        <v>7</v>
      </c>
      <c r="F164" s="15"/>
      <c r="G164" s="15" t="s">
        <v>4</v>
      </c>
      <c r="H164" s="15" t="s">
        <v>5</v>
      </c>
      <c r="I164" s="15" t="s">
        <v>6</v>
      </c>
      <c r="J164" s="15" t="s">
        <v>7</v>
      </c>
      <c r="K164" s="15"/>
      <c r="L164" s="1" t="s">
        <v>72</v>
      </c>
    </row>
    <row r="165" spans="1:12" ht="12.75">
      <c r="A165" s="13" t="s">
        <v>8</v>
      </c>
      <c r="B165" s="15" t="s">
        <v>1</v>
      </c>
      <c r="C165" s="15"/>
      <c r="D165" s="15"/>
      <c r="E165" s="15" t="s">
        <v>9</v>
      </c>
      <c r="F165" s="15"/>
      <c r="G165" s="15" t="s">
        <v>2</v>
      </c>
      <c r="H165" s="15"/>
      <c r="I165" s="15"/>
      <c r="J165" s="15" t="s">
        <v>9</v>
      </c>
      <c r="K165" s="15"/>
      <c r="L165" s="1" t="s">
        <v>1</v>
      </c>
    </row>
    <row r="166" spans="1:12" ht="12.75">
      <c r="A166" s="3" t="s">
        <v>23</v>
      </c>
      <c r="B166" s="16">
        <v>334</v>
      </c>
      <c r="C166" s="16">
        <f aca="true" t="shared" si="12" ref="C166:C210">B166-D166</f>
        <v>47</v>
      </c>
      <c r="D166" s="16">
        <v>287</v>
      </c>
      <c r="E166" s="17">
        <f aca="true" t="shared" si="13" ref="E166:E210">D166/B166</f>
        <v>0.8592814371257484</v>
      </c>
      <c r="G166" s="16">
        <v>95</v>
      </c>
      <c r="H166" s="16">
        <f aca="true" t="shared" si="14" ref="H166:H210">G166-I166</f>
        <v>14</v>
      </c>
      <c r="I166" s="16">
        <v>81</v>
      </c>
      <c r="J166" s="17">
        <f aca="true" t="shared" si="15" ref="J166:J210">I166/G166</f>
        <v>0.8526315789473684</v>
      </c>
      <c r="K166" s="17"/>
      <c r="L166" s="37">
        <f aca="true" t="shared" si="16" ref="L166:L221">SUM(I166/D166)</f>
        <v>0.28222996515679444</v>
      </c>
    </row>
    <row r="167" spans="1:12" ht="12.75">
      <c r="A167" s="3" t="s">
        <v>11</v>
      </c>
      <c r="B167" s="16">
        <v>701</v>
      </c>
      <c r="C167" s="16">
        <f t="shared" si="12"/>
        <v>49</v>
      </c>
      <c r="D167" s="16">
        <v>652</v>
      </c>
      <c r="E167" s="17">
        <f t="shared" si="13"/>
        <v>0.9300998573466477</v>
      </c>
      <c r="G167" s="16">
        <v>174</v>
      </c>
      <c r="H167" s="16">
        <f t="shared" si="14"/>
        <v>9</v>
      </c>
      <c r="I167" s="16">
        <v>165</v>
      </c>
      <c r="J167" s="17">
        <f t="shared" si="15"/>
        <v>0.9482758620689655</v>
      </c>
      <c r="K167" s="17"/>
      <c r="L167" s="37">
        <f t="shared" si="16"/>
        <v>0.25306748466257667</v>
      </c>
    </row>
    <row r="168" spans="1:12" ht="12.75">
      <c r="A168" s="3" t="s">
        <v>12</v>
      </c>
      <c r="B168" s="16">
        <v>612</v>
      </c>
      <c r="C168" s="16">
        <f t="shared" si="12"/>
        <v>37</v>
      </c>
      <c r="D168" s="16">
        <v>575</v>
      </c>
      <c r="E168" s="17">
        <f t="shared" si="13"/>
        <v>0.9395424836601307</v>
      </c>
      <c r="G168" s="16">
        <v>135</v>
      </c>
      <c r="H168" s="16">
        <f t="shared" si="14"/>
        <v>11</v>
      </c>
      <c r="I168" s="16">
        <v>124</v>
      </c>
      <c r="J168" s="17">
        <f t="shared" si="15"/>
        <v>0.9185185185185185</v>
      </c>
      <c r="K168" s="17"/>
      <c r="L168" s="37">
        <f t="shared" si="16"/>
        <v>0.21565217391304348</v>
      </c>
    </row>
    <row r="169" spans="1:12" ht="12.75">
      <c r="A169" s="3" t="s">
        <v>13</v>
      </c>
      <c r="B169" s="16">
        <v>594</v>
      </c>
      <c r="C169" s="16">
        <f t="shared" si="12"/>
        <v>206</v>
      </c>
      <c r="D169" s="16">
        <v>388</v>
      </c>
      <c r="E169" s="17">
        <f t="shared" si="13"/>
        <v>0.6531986531986532</v>
      </c>
      <c r="G169" s="16">
        <v>118</v>
      </c>
      <c r="H169" s="16">
        <f t="shared" si="14"/>
        <v>26</v>
      </c>
      <c r="I169" s="16">
        <f>216-124</f>
        <v>92</v>
      </c>
      <c r="J169" s="17">
        <f t="shared" si="15"/>
        <v>0.7796610169491526</v>
      </c>
      <c r="K169" s="17"/>
      <c r="L169" s="37">
        <f t="shared" si="16"/>
        <v>0.23711340206185566</v>
      </c>
    </row>
    <row r="170" spans="1:12" ht="12.75">
      <c r="A170" s="3" t="s">
        <v>14</v>
      </c>
      <c r="B170" s="16">
        <v>360</v>
      </c>
      <c r="C170" s="16">
        <f t="shared" si="12"/>
        <v>48</v>
      </c>
      <c r="D170" s="16">
        <v>312</v>
      </c>
      <c r="E170" s="17">
        <f t="shared" si="13"/>
        <v>0.8666666666666667</v>
      </c>
      <c r="G170" s="16">
        <v>104</v>
      </c>
      <c r="H170" s="16">
        <f t="shared" si="14"/>
        <v>14</v>
      </c>
      <c r="I170" s="16">
        <f>306-216</f>
        <v>90</v>
      </c>
      <c r="J170" s="17">
        <f t="shared" si="15"/>
        <v>0.8653846153846154</v>
      </c>
      <c r="K170" s="17"/>
      <c r="L170" s="37">
        <f t="shared" si="16"/>
        <v>0.28846153846153844</v>
      </c>
    </row>
    <row r="171" spans="1:12" ht="12.75">
      <c r="A171" s="3" t="s">
        <v>15</v>
      </c>
      <c r="B171" s="16">
        <v>371</v>
      </c>
      <c r="C171" s="16">
        <f t="shared" si="12"/>
        <v>45</v>
      </c>
      <c r="D171" s="16">
        <v>326</v>
      </c>
      <c r="E171" s="17">
        <f t="shared" si="13"/>
        <v>0.8787061994609164</v>
      </c>
      <c r="G171" s="16">
        <v>129</v>
      </c>
      <c r="H171" s="16">
        <f t="shared" si="14"/>
        <v>12</v>
      </c>
      <c r="I171" s="16">
        <f>423-306</f>
        <v>117</v>
      </c>
      <c r="J171" s="17">
        <f t="shared" si="15"/>
        <v>0.9069767441860465</v>
      </c>
      <c r="K171" s="17"/>
      <c r="L171" s="37">
        <f t="shared" si="16"/>
        <v>0.3588957055214724</v>
      </c>
    </row>
    <row r="172" spans="1:12" ht="12.75">
      <c r="A172" s="3" t="s">
        <v>16</v>
      </c>
      <c r="B172" s="16">
        <v>304</v>
      </c>
      <c r="C172" s="16">
        <f t="shared" si="12"/>
        <v>57</v>
      </c>
      <c r="D172" s="16">
        <v>247</v>
      </c>
      <c r="E172" s="17">
        <f t="shared" si="13"/>
        <v>0.8125</v>
      </c>
      <c r="G172" s="16">
        <v>120</v>
      </c>
      <c r="H172" s="16">
        <f t="shared" si="14"/>
        <v>15</v>
      </c>
      <c r="I172" s="16">
        <f>528-423</f>
        <v>105</v>
      </c>
      <c r="J172" s="17">
        <f t="shared" si="15"/>
        <v>0.875</v>
      </c>
      <c r="K172" s="17"/>
      <c r="L172" s="37">
        <f t="shared" si="16"/>
        <v>0.4251012145748988</v>
      </c>
    </row>
    <row r="173" spans="1:12" ht="12.75">
      <c r="A173" s="3" t="s">
        <v>17</v>
      </c>
      <c r="B173" s="16">
        <v>320</v>
      </c>
      <c r="C173" s="16">
        <f t="shared" si="12"/>
        <v>58</v>
      </c>
      <c r="D173" s="16">
        <v>262</v>
      </c>
      <c r="E173" s="17">
        <f t="shared" si="13"/>
        <v>0.81875</v>
      </c>
      <c r="G173" s="16">
        <v>122</v>
      </c>
      <c r="H173" s="16">
        <f t="shared" si="14"/>
        <v>15</v>
      </c>
      <c r="I173" s="16">
        <f>635-528</f>
        <v>107</v>
      </c>
      <c r="J173" s="17">
        <f t="shared" si="15"/>
        <v>0.8770491803278688</v>
      </c>
      <c r="K173" s="17"/>
      <c r="L173" s="37">
        <f t="shared" si="16"/>
        <v>0.4083969465648855</v>
      </c>
    </row>
    <row r="174" spans="1:12" ht="12.75">
      <c r="A174" s="3" t="s">
        <v>18</v>
      </c>
      <c r="B174" s="16">
        <v>305</v>
      </c>
      <c r="C174" s="16">
        <f t="shared" si="12"/>
        <v>31</v>
      </c>
      <c r="D174" s="16">
        <v>274</v>
      </c>
      <c r="E174" s="17">
        <f t="shared" si="13"/>
        <v>0.898360655737705</v>
      </c>
      <c r="G174" s="16">
        <v>120</v>
      </c>
      <c r="H174" s="16">
        <f t="shared" si="14"/>
        <v>5</v>
      </c>
      <c r="I174" s="16">
        <f>750-635</f>
        <v>115</v>
      </c>
      <c r="J174" s="17">
        <f t="shared" si="15"/>
        <v>0.9583333333333334</v>
      </c>
      <c r="K174" s="17"/>
      <c r="L174" s="37">
        <f t="shared" si="16"/>
        <v>0.4197080291970803</v>
      </c>
    </row>
    <row r="175" spans="1:12" ht="12.75">
      <c r="A175" s="3" t="s">
        <v>19</v>
      </c>
      <c r="B175" s="16">
        <v>359</v>
      </c>
      <c r="C175" s="16">
        <f t="shared" si="12"/>
        <v>28</v>
      </c>
      <c r="D175" s="16">
        <v>331</v>
      </c>
      <c r="E175" s="17">
        <f t="shared" si="13"/>
        <v>0.9220055710306406</v>
      </c>
      <c r="G175" s="16">
        <v>132</v>
      </c>
      <c r="H175" s="16">
        <f t="shared" si="14"/>
        <v>9</v>
      </c>
      <c r="I175" s="16">
        <v>123</v>
      </c>
      <c r="J175" s="17">
        <f t="shared" si="15"/>
        <v>0.9318181818181818</v>
      </c>
      <c r="K175" s="17"/>
      <c r="L175" s="37">
        <f t="shared" si="16"/>
        <v>0.3716012084592145</v>
      </c>
    </row>
    <row r="176" spans="1:12" ht="12.75">
      <c r="A176" s="3" t="s">
        <v>20</v>
      </c>
      <c r="B176" s="16">
        <v>337</v>
      </c>
      <c r="C176" s="16">
        <f t="shared" si="12"/>
        <v>26</v>
      </c>
      <c r="D176" s="16">
        <v>311</v>
      </c>
      <c r="E176" s="17">
        <f t="shared" si="13"/>
        <v>0.9228486646884273</v>
      </c>
      <c r="G176" s="16">
        <v>114</v>
      </c>
      <c r="H176" s="16">
        <f t="shared" si="14"/>
        <v>10</v>
      </c>
      <c r="I176" s="16">
        <v>104</v>
      </c>
      <c r="J176" s="17">
        <f t="shared" si="15"/>
        <v>0.9122807017543859</v>
      </c>
      <c r="K176" s="17"/>
      <c r="L176" s="37">
        <f t="shared" si="16"/>
        <v>0.33440514469453375</v>
      </c>
    </row>
    <row r="177" spans="1:12" ht="12.75">
      <c r="A177" s="3" t="s">
        <v>21</v>
      </c>
      <c r="B177" s="16">
        <v>331</v>
      </c>
      <c r="C177" s="16">
        <f t="shared" si="12"/>
        <v>28</v>
      </c>
      <c r="D177" s="16">
        <v>303</v>
      </c>
      <c r="E177" s="17">
        <f t="shared" si="13"/>
        <v>0.9154078549848943</v>
      </c>
      <c r="G177" s="16">
        <v>105</v>
      </c>
      <c r="H177" s="16">
        <f t="shared" si="14"/>
        <v>10</v>
      </c>
      <c r="I177" s="16">
        <v>95</v>
      </c>
      <c r="J177" s="17">
        <f t="shared" si="15"/>
        <v>0.9047619047619048</v>
      </c>
      <c r="K177" s="17"/>
      <c r="L177" s="37">
        <f t="shared" si="16"/>
        <v>0.31353135313531355</v>
      </c>
    </row>
    <row r="178" spans="1:12" ht="12.75">
      <c r="A178" s="34" t="s">
        <v>69</v>
      </c>
      <c r="B178" s="16">
        <v>280</v>
      </c>
      <c r="C178" s="16">
        <f t="shared" si="12"/>
        <v>62</v>
      </c>
      <c r="D178" s="16">
        <v>218</v>
      </c>
      <c r="E178" s="17">
        <f t="shared" si="13"/>
        <v>0.7785714285714286</v>
      </c>
      <c r="G178" s="16">
        <v>59</v>
      </c>
      <c r="H178" s="16">
        <f t="shared" si="14"/>
        <v>12</v>
      </c>
      <c r="I178" s="16">
        <v>47</v>
      </c>
      <c r="J178" s="17">
        <f t="shared" si="15"/>
        <v>0.7966101694915254</v>
      </c>
      <c r="K178" s="17"/>
      <c r="L178" s="37">
        <f t="shared" si="16"/>
        <v>0.21559633027522937</v>
      </c>
    </row>
    <row r="179" spans="1:12" ht="12.75">
      <c r="A179" s="34" t="s">
        <v>68</v>
      </c>
      <c r="B179" s="16">
        <v>380</v>
      </c>
      <c r="C179" s="16">
        <f t="shared" si="12"/>
        <v>64</v>
      </c>
      <c r="D179" s="16">
        <v>316</v>
      </c>
      <c r="E179" s="17">
        <f t="shared" si="13"/>
        <v>0.8315789473684211</v>
      </c>
      <c r="G179" s="16">
        <v>69</v>
      </c>
      <c r="H179" s="16">
        <f t="shared" si="14"/>
        <v>8</v>
      </c>
      <c r="I179" s="16">
        <v>61</v>
      </c>
      <c r="J179" s="17">
        <f t="shared" si="15"/>
        <v>0.8840579710144928</v>
      </c>
      <c r="K179" s="17"/>
      <c r="L179" s="37">
        <f t="shared" si="16"/>
        <v>0.1930379746835443</v>
      </c>
    </row>
    <row r="180" spans="1:12" ht="12.75">
      <c r="A180" s="3" t="s">
        <v>22</v>
      </c>
      <c r="B180" s="16">
        <v>652</v>
      </c>
      <c r="C180" s="16">
        <f t="shared" si="12"/>
        <v>78</v>
      </c>
      <c r="D180" s="16">
        <v>574</v>
      </c>
      <c r="E180" s="17">
        <f t="shared" si="13"/>
        <v>0.8803680981595092</v>
      </c>
      <c r="G180" s="16">
        <v>129</v>
      </c>
      <c r="H180" s="16">
        <f t="shared" si="14"/>
        <v>8</v>
      </c>
      <c r="I180" s="16">
        <v>121</v>
      </c>
      <c r="J180" s="17">
        <f t="shared" si="15"/>
        <v>0.937984496124031</v>
      </c>
      <c r="K180" s="17"/>
      <c r="L180" s="37">
        <f t="shared" si="16"/>
        <v>0.21080139372822299</v>
      </c>
    </row>
    <row r="181" spans="1:12" ht="12.75">
      <c r="A181" s="3" t="s">
        <v>13</v>
      </c>
      <c r="B181" s="16">
        <v>649</v>
      </c>
      <c r="C181" s="16">
        <f t="shared" si="12"/>
        <v>151</v>
      </c>
      <c r="D181" s="16">
        <v>498</v>
      </c>
      <c r="E181" s="17">
        <f t="shared" si="13"/>
        <v>0.7673343605546995</v>
      </c>
      <c r="G181" s="16">
        <v>141</v>
      </c>
      <c r="H181" s="16">
        <f t="shared" si="14"/>
        <v>27</v>
      </c>
      <c r="I181" s="16">
        <v>114</v>
      </c>
      <c r="J181" s="17">
        <f t="shared" si="15"/>
        <v>0.8085106382978723</v>
      </c>
      <c r="K181" s="17"/>
      <c r="L181" s="37">
        <f t="shared" si="16"/>
        <v>0.2289156626506024</v>
      </c>
    </row>
    <row r="182" spans="1:12" ht="12.75">
      <c r="A182" s="3" t="s">
        <v>14</v>
      </c>
      <c r="B182" s="16">
        <v>204</v>
      </c>
      <c r="C182" s="16">
        <f t="shared" si="12"/>
        <v>65</v>
      </c>
      <c r="D182" s="16">
        <v>139</v>
      </c>
      <c r="E182" s="17">
        <f t="shared" si="13"/>
        <v>0.6813725490196079</v>
      </c>
      <c r="G182" s="16">
        <v>45</v>
      </c>
      <c r="H182" s="16">
        <f t="shared" si="14"/>
        <v>21</v>
      </c>
      <c r="I182" s="16">
        <v>24</v>
      </c>
      <c r="J182" s="17">
        <f t="shared" si="15"/>
        <v>0.5333333333333333</v>
      </c>
      <c r="K182" s="17"/>
      <c r="L182" s="37">
        <f t="shared" si="16"/>
        <v>0.17266187050359713</v>
      </c>
    </row>
    <row r="183" spans="1:12" ht="12.75">
      <c r="A183" s="3" t="s">
        <v>15</v>
      </c>
      <c r="B183" s="16">
        <v>250</v>
      </c>
      <c r="C183" s="16">
        <f t="shared" si="12"/>
        <v>51</v>
      </c>
      <c r="D183" s="16">
        <v>199</v>
      </c>
      <c r="E183" s="17">
        <f t="shared" si="13"/>
        <v>0.796</v>
      </c>
      <c r="G183" s="16">
        <v>58</v>
      </c>
      <c r="H183" s="16">
        <f t="shared" si="14"/>
        <v>9</v>
      </c>
      <c r="I183" s="16">
        <v>49</v>
      </c>
      <c r="J183" s="17">
        <f t="shared" si="15"/>
        <v>0.8448275862068966</v>
      </c>
      <c r="K183" s="17"/>
      <c r="L183" s="37">
        <f t="shared" si="16"/>
        <v>0.24623115577889448</v>
      </c>
    </row>
    <row r="184" spans="1:12" ht="12.75">
      <c r="A184" s="3" t="s">
        <v>16</v>
      </c>
      <c r="B184" s="16">
        <v>453</v>
      </c>
      <c r="C184" s="16">
        <f t="shared" si="12"/>
        <v>45</v>
      </c>
      <c r="D184" s="16">
        <v>408</v>
      </c>
      <c r="E184" s="17">
        <f t="shared" si="13"/>
        <v>0.9006622516556292</v>
      </c>
      <c r="G184" s="16">
        <v>109</v>
      </c>
      <c r="H184" s="16">
        <f t="shared" si="14"/>
        <v>15</v>
      </c>
      <c r="I184" s="16">
        <v>94</v>
      </c>
      <c r="J184" s="17">
        <f t="shared" si="15"/>
        <v>0.8623853211009175</v>
      </c>
      <c r="K184" s="17"/>
      <c r="L184" s="37">
        <f t="shared" si="16"/>
        <v>0.23039215686274508</v>
      </c>
    </row>
    <row r="185" spans="1:12" ht="12.75">
      <c r="A185" s="3" t="s">
        <v>17</v>
      </c>
      <c r="B185" s="16">
        <v>390</v>
      </c>
      <c r="C185" s="16">
        <f t="shared" si="12"/>
        <v>40</v>
      </c>
      <c r="D185" s="16">
        <v>350</v>
      </c>
      <c r="E185" s="17">
        <f t="shared" si="13"/>
        <v>0.8974358974358975</v>
      </c>
      <c r="G185" s="16">
        <v>98</v>
      </c>
      <c r="H185" s="16">
        <f t="shared" si="14"/>
        <v>20</v>
      </c>
      <c r="I185" s="16">
        <v>78</v>
      </c>
      <c r="J185" s="17">
        <f t="shared" si="15"/>
        <v>0.7959183673469388</v>
      </c>
      <c r="K185" s="17"/>
      <c r="L185" s="37">
        <f t="shared" si="16"/>
        <v>0.22285714285714286</v>
      </c>
    </row>
    <row r="186" spans="1:12" ht="12.75">
      <c r="A186" s="3" t="s">
        <v>18</v>
      </c>
      <c r="B186" s="16">
        <v>323</v>
      </c>
      <c r="C186" s="16">
        <f t="shared" si="12"/>
        <v>83</v>
      </c>
      <c r="D186" s="16">
        <v>240</v>
      </c>
      <c r="E186" s="17">
        <f t="shared" si="13"/>
        <v>0.7430340557275542</v>
      </c>
      <c r="G186" s="16">
        <v>72</v>
      </c>
      <c r="H186" s="16">
        <f t="shared" si="14"/>
        <v>7</v>
      </c>
      <c r="I186" s="16">
        <v>65</v>
      </c>
      <c r="J186" s="17">
        <f t="shared" si="15"/>
        <v>0.9027777777777778</v>
      </c>
      <c r="K186" s="17"/>
      <c r="L186" s="37">
        <f t="shared" si="16"/>
        <v>0.2708333333333333</v>
      </c>
    </row>
    <row r="187" spans="1:12" ht="12.75">
      <c r="A187" s="19">
        <v>40909</v>
      </c>
      <c r="B187" s="16">
        <v>369</v>
      </c>
      <c r="C187" s="16">
        <f t="shared" si="12"/>
        <v>23</v>
      </c>
      <c r="D187" s="16">
        <v>346</v>
      </c>
      <c r="E187" s="17">
        <f t="shared" si="13"/>
        <v>0.9376693766937669</v>
      </c>
      <c r="G187" s="16">
        <v>97</v>
      </c>
      <c r="H187" s="16">
        <f t="shared" si="14"/>
        <v>9</v>
      </c>
      <c r="I187" s="16">
        <v>88</v>
      </c>
      <c r="J187" s="17">
        <f t="shared" si="15"/>
        <v>0.9072164948453608</v>
      </c>
      <c r="K187" s="17"/>
      <c r="L187" s="37">
        <f t="shared" si="16"/>
        <v>0.2543352601156069</v>
      </c>
    </row>
    <row r="188" spans="1:12" ht="12.75">
      <c r="A188" s="18">
        <v>40940</v>
      </c>
      <c r="B188" s="16">
        <v>213</v>
      </c>
      <c r="C188" s="16">
        <f t="shared" si="12"/>
        <v>13</v>
      </c>
      <c r="D188" s="16">
        <v>200</v>
      </c>
      <c r="E188" s="17">
        <f t="shared" si="13"/>
        <v>0.9389671361502347</v>
      </c>
      <c r="G188" s="16">
        <v>54</v>
      </c>
      <c r="H188" s="16">
        <f t="shared" si="14"/>
        <v>8</v>
      </c>
      <c r="I188" s="16">
        <v>46</v>
      </c>
      <c r="J188" s="17">
        <f t="shared" si="15"/>
        <v>0.8518518518518519</v>
      </c>
      <c r="K188" s="17"/>
      <c r="L188" s="37">
        <f t="shared" si="16"/>
        <v>0.23</v>
      </c>
    </row>
    <row r="189" spans="1:12" ht="12.75">
      <c r="A189" s="18">
        <v>40969</v>
      </c>
      <c r="B189" s="16">
        <v>55</v>
      </c>
      <c r="C189" s="16">
        <f t="shared" si="12"/>
        <v>17</v>
      </c>
      <c r="D189" s="16">
        <v>38</v>
      </c>
      <c r="E189" s="17">
        <f t="shared" si="13"/>
        <v>0.6909090909090909</v>
      </c>
      <c r="G189" s="16">
        <v>24</v>
      </c>
      <c r="H189" s="16">
        <f t="shared" si="14"/>
        <v>4</v>
      </c>
      <c r="I189" s="16">
        <v>20</v>
      </c>
      <c r="J189" s="17">
        <f t="shared" si="15"/>
        <v>0.8333333333333334</v>
      </c>
      <c r="K189" s="17"/>
      <c r="L189" s="37">
        <f t="shared" si="16"/>
        <v>0.5263157894736842</v>
      </c>
    </row>
    <row r="190" spans="1:12" ht="12.75">
      <c r="A190" s="3" t="s">
        <v>23</v>
      </c>
      <c r="B190" s="16">
        <v>352</v>
      </c>
      <c r="C190" s="16">
        <f t="shared" si="12"/>
        <v>69</v>
      </c>
      <c r="D190" s="16">
        <v>283</v>
      </c>
      <c r="E190" s="17">
        <f t="shared" si="13"/>
        <v>0.8039772727272727</v>
      </c>
      <c r="G190" s="16">
        <v>89</v>
      </c>
      <c r="H190" s="16">
        <f t="shared" si="14"/>
        <v>9</v>
      </c>
      <c r="I190" s="16">
        <v>80</v>
      </c>
      <c r="J190" s="17">
        <f t="shared" si="15"/>
        <v>0.898876404494382</v>
      </c>
      <c r="K190" s="17"/>
      <c r="L190" s="37">
        <f t="shared" si="16"/>
        <v>0.2826855123674912</v>
      </c>
    </row>
    <row r="191" spans="1:12" ht="12.75">
      <c r="A191" s="3" t="s">
        <v>11</v>
      </c>
      <c r="B191" s="16">
        <v>425</v>
      </c>
      <c r="C191" s="16">
        <f t="shared" si="12"/>
        <v>19</v>
      </c>
      <c r="D191" s="16">
        <v>406</v>
      </c>
      <c r="E191" s="17">
        <f t="shared" si="13"/>
        <v>0.9552941176470588</v>
      </c>
      <c r="G191" s="16">
        <v>137</v>
      </c>
      <c r="H191" s="16">
        <f t="shared" si="14"/>
        <v>8</v>
      </c>
      <c r="I191" s="16">
        <v>129</v>
      </c>
      <c r="J191" s="17">
        <f t="shared" si="15"/>
        <v>0.9416058394160584</v>
      </c>
      <c r="K191" s="17"/>
      <c r="L191" s="37">
        <f t="shared" si="16"/>
        <v>0.31773399014778325</v>
      </c>
    </row>
    <row r="192" spans="1:12" ht="12.75">
      <c r="A192" s="3" t="s">
        <v>12</v>
      </c>
      <c r="B192" s="16">
        <v>338</v>
      </c>
      <c r="C192" s="16">
        <f t="shared" si="12"/>
        <v>21</v>
      </c>
      <c r="D192" s="16">
        <v>317</v>
      </c>
      <c r="E192" s="17">
        <f t="shared" si="13"/>
        <v>0.9378698224852071</v>
      </c>
      <c r="G192" s="16">
        <v>106</v>
      </c>
      <c r="H192" s="16">
        <f t="shared" si="14"/>
        <v>8</v>
      </c>
      <c r="I192" s="16">
        <v>98</v>
      </c>
      <c r="J192" s="17">
        <f t="shared" si="15"/>
        <v>0.9245283018867925</v>
      </c>
      <c r="K192" s="17"/>
      <c r="L192" s="37">
        <f t="shared" si="16"/>
        <v>0.30914826498422715</v>
      </c>
    </row>
    <row r="193" spans="1:12" ht="12.75">
      <c r="A193" s="3" t="s">
        <v>13</v>
      </c>
      <c r="B193" s="16">
        <v>378</v>
      </c>
      <c r="C193" s="16">
        <f t="shared" si="12"/>
        <v>28</v>
      </c>
      <c r="D193" s="16">
        <v>350</v>
      </c>
      <c r="E193" s="17">
        <f t="shared" si="13"/>
        <v>0.9259259259259259</v>
      </c>
      <c r="G193" s="16">
        <v>114</v>
      </c>
      <c r="H193" s="16">
        <f t="shared" si="14"/>
        <v>11</v>
      </c>
      <c r="I193" s="16">
        <v>103</v>
      </c>
      <c r="J193" s="17">
        <f t="shared" si="15"/>
        <v>0.9035087719298246</v>
      </c>
      <c r="K193" s="17"/>
      <c r="L193" s="37">
        <f t="shared" si="16"/>
        <v>0.29428571428571426</v>
      </c>
    </row>
    <row r="194" spans="1:255" s="31" customFormat="1" ht="14.25">
      <c r="A194" s="28" t="s">
        <v>14</v>
      </c>
      <c r="B194" s="29">
        <v>554</v>
      </c>
      <c r="C194" s="29">
        <f t="shared" si="12"/>
        <v>81</v>
      </c>
      <c r="D194" s="29">
        <v>473</v>
      </c>
      <c r="E194" s="30">
        <f t="shared" si="13"/>
        <v>0.8537906137184116</v>
      </c>
      <c r="G194" s="29">
        <v>46</v>
      </c>
      <c r="H194" s="29">
        <f t="shared" si="14"/>
        <v>5</v>
      </c>
      <c r="I194" s="29">
        <v>41</v>
      </c>
      <c r="J194" s="30">
        <f t="shared" si="15"/>
        <v>0.8913043478260869</v>
      </c>
      <c r="K194" s="30"/>
      <c r="L194" s="37">
        <f t="shared" si="16"/>
        <v>0.08668076109936575</v>
      </c>
      <c r="M194" s="2"/>
      <c r="N194" s="2"/>
      <c r="O194" s="1"/>
      <c r="P194" s="1"/>
      <c r="Q194" s="1"/>
      <c r="IM194" s="32"/>
      <c r="IN194" s="32"/>
      <c r="IO194" s="32"/>
      <c r="IP194" s="32"/>
      <c r="IQ194" s="32"/>
      <c r="IR194" s="32"/>
      <c r="IS194" s="32"/>
      <c r="IT194" s="32"/>
      <c r="IU194" s="32"/>
    </row>
    <row r="195" spans="1:255" s="31" customFormat="1" ht="14.25">
      <c r="A195" s="28" t="s">
        <v>15</v>
      </c>
      <c r="B195" s="29">
        <v>0</v>
      </c>
      <c r="C195" s="29">
        <f t="shared" si="12"/>
        <v>0</v>
      </c>
      <c r="D195" s="29">
        <v>0</v>
      </c>
      <c r="E195" s="30" t="e">
        <f t="shared" si="13"/>
        <v>#DIV/0!</v>
      </c>
      <c r="G195" s="29">
        <v>0</v>
      </c>
      <c r="H195" s="29">
        <f t="shared" si="14"/>
        <v>0</v>
      </c>
      <c r="I195" s="29">
        <v>0</v>
      </c>
      <c r="J195" s="30" t="e">
        <f t="shared" si="15"/>
        <v>#DIV/0!</v>
      </c>
      <c r="K195" s="30"/>
      <c r="L195" s="37" t="e">
        <f t="shared" si="16"/>
        <v>#DIV/0!</v>
      </c>
      <c r="M195" s="2"/>
      <c r="N195" s="2"/>
      <c r="O195" s="1"/>
      <c r="P195" s="1"/>
      <c r="Q195" s="1"/>
      <c r="IM195" s="32"/>
      <c r="IN195" s="32"/>
      <c r="IO195" s="32"/>
      <c r="IP195" s="32"/>
      <c r="IQ195" s="32"/>
      <c r="IR195" s="32"/>
      <c r="IS195" s="32"/>
      <c r="IT195" s="32"/>
      <c r="IU195" s="32"/>
    </row>
    <row r="196" spans="1:255" s="31" customFormat="1" ht="14.25">
      <c r="A196" s="28" t="s">
        <v>16</v>
      </c>
      <c r="B196" s="29">
        <v>211</v>
      </c>
      <c r="C196" s="29">
        <f t="shared" si="12"/>
        <v>19</v>
      </c>
      <c r="D196" s="29">
        <v>192</v>
      </c>
      <c r="E196" s="30">
        <f t="shared" si="13"/>
        <v>0.909952606635071</v>
      </c>
      <c r="G196" s="29">
        <v>65</v>
      </c>
      <c r="H196" s="29">
        <f t="shared" si="14"/>
        <v>7</v>
      </c>
      <c r="I196" s="29">
        <v>58</v>
      </c>
      <c r="J196" s="30">
        <f t="shared" si="15"/>
        <v>0.8923076923076924</v>
      </c>
      <c r="K196" s="30"/>
      <c r="L196" s="37">
        <f t="shared" si="16"/>
        <v>0.3020833333333333</v>
      </c>
      <c r="M196" s="2"/>
      <c r="N196" s="2"/>
      <c r="O196" s="1"/>
      <c r="P196" s="1"/>
      <c r="Q196" s="1"/>
      <c r="IM196" s="32"/>
      <c r="IN196" s="32"/>
      <c r="IO196" s="32"/>
      <c r="IP196" s="32"/>
      <c r="IQ196" s="32"/>
      <c r="IR196" s="32"/>
      <c r="IS196" s="32"/>
      <c r="IT196" s="32"/>
      <c r="IU196" s="32"/>
    </row>
    <row r="197" spans="1:12" ht="12.75">
      <c r="A197" s="3" t="s">
        <v>17</v>
      </c>
      <c r="B197" s="16">
        <v>159</v>
      </c>
      <c r="C197" s="16">
        <f t="shared" si="12"/>
        <v>23</v>
      </c>
      <c r="D197" s="16">
        <v>136</v>
      </c>
      <c r="E197" s="17">
        <f t="shared" si="13"/>
        <v>0.8553459119496856</v>
      </c>
      <c r="G197" s="16">
        <v>52</v>
      </c>
      <c r="H197" s="16">
        <f t="shared" si="14"/>
        <v>14</v>
      </c>
      <c r="I197" s="16">
        <v>38</v>
      </c>
      <c r="J197" s="17">
        <f t="shared" si="15"/>
        <v>0.7307692307692307</v>
      </c>
      <c r="K197" s="17"/>
      <c r="L197" s="37">
        <f t="shared" si="16"/>
        <v>0.27941176470588236</v>
      </c>
    </row>
    <row r="198" spans="1:12" ht="12.75">
      <c r="A198" s="3" t="s">
        <v>18</v>
      </c>
      <c r="B198" s="16">
        <v>206</v>
      </c>
      <c r="C198" s="16">
        <f t="shared" si="12"/>
        <v>33</v>
      </c>
      <c r="D198" s="16">
        <v>173</v>
      </c>
      <c r="E198" s="17">
        <f t="shared" si="13"/>
        <v>0.8398058252427184</v>
      </c>
      <c r="G198" s="16">
        <v>87</v>
      </c>
      <c r="H198" s="16">
        <f t="shared" si="14"/>
        <v>21</v>
      </c>
      <c r="I198" s="16">
        <v>66</v>
      </c>
      <c r="J198" s="17">
        <f t="shared" si="15"/>
        <v>0.7586206896551724</v>
      </c>
      <c r="K198" s="17"/>
      <c r="L198" s="37">
        <f t="shared" si="16"/>
        <v>0.3815028901734104</v>
      </c>
    </row>
    <row r="199" spans="1:12" ht="12.75">
      <c r="A199" s="19">
        <v>41275</v>
      </c>
      <c r="B199" s="16">
        <v>197</v>
      </c>
      <c r="C199" s="16">
        <f t="shared" si="12"/>
        <v>32</v>
      </c>
      <c r="D199" s="16">
        <v>165</v>
      </c>
      <c r="E199" s="17">
        <f t="shared" si="13"/>
        <v>0.8375634517766497</v>
      </c>
      <c r="G199" s="16">
        <v>85</v>
      </c>
      <c r="H199" s="16">
        <f t="shared" si="14"/>
        <v>14</v>
      </c>
      <c r="I199" s="16">
        <v>71</v>
      </c>
      <c r="J199" s="17">
        <f t="shared" si="15"/>
        <v>0.8352941176470589</v>
      </c>
      <c r="K199" s="17"/>
      <c r="L199" s="37">
        <f t="shared" si="16"/>
        <v>0.4303030303030303</v>
      </c>
    </row>
    <row r="200" spans="1:12" ht="12.75">
      <c r="A200" s="18">
        <v>40940</v>
      </c>
      <c r="B200" s="16">
        <v>145</v>
      </c>
      <c r="C200" s="16">
        <f t="shared" si="12"/>
        <v>11</v>
      </c>
      <c r="D200" s="16">
        <v>134</v>
      </c>
      <c r="E200" s="17">
        <f t="shared" si="13"/>
        <v>0.9241379310344827</v>
      </c>
      <c r="G200" s="16">
        <v>49</v>
      </c>
      <c r="H200" s="16">
        <f t="shared" si="14"/>
        <v>5</v>
      </c>
      <c r="I200" s="16">
        <v>44</v>
      </c>
      <c r="J200" s="17">
        <f t="shared" si="15"/>
        <v>0.8979591836734694</v>
      </c>
      <c r="K200" s="17"/>
      <c r="L200" s="37">
        <f t="shared" si="16"/>
        <v>0.3283582089552239</v>
      </c>
    </row>
    <row r="201" spans="1:12" ht="12.75">
      <c r="A201" s="18">
        <v>40969</v>
      </c>
      <c r="B201" s="16">
        <v>164</v>
      </c>
      <c r="C201" s="16">
        <f t="shared" si="12"/>
        <v>27</v>
      </c>
      <c r="D201" s="16">
        <v>137</v>
      </c>
      <c r="E201" s="17">
        <f t="shared" si="13"/>
        <v>0.8353658536585366</v>
      </c>
      <c r="G201" s="16">
        <v>68</v>
      </c>
      <c r="H201" s="16">
        <f t="shared" si="14"/>
        <v>17</v>
      </c>
      <c r="I201" s="16">
        <v>51</v>
      </c>
      <c r="J201" s="17">
        <f t="shared" si="15"/>
        <v>0.75</v>
      </c>
      <c r="K201" s="17"/>
      <c r="L201" s="37">
        <f t="shared" si="16"/>
        <v>0.3722627737226277</v>
      </c>
    </row>
    <row r="202" spans="1:12" ht="12.75">
      <c r="A202" s="3" t="s">
        <v>23</v>
      </c>
      <c r="B202" s="16">
        <v>321</v>
      </c>
      <c r="C202" s="16">
        <f t="shared" si="12"/>
        <v>24</v>
      </c>
      <c r="D202" s="16">
        <v>297</v>
      </c>
      <c r="E202" s="17">
        <f t="shared" si="13"/>
        <v>0.9252336448598131</v>
      </c>
      <c r="G202" s="16">
        <v>114</v>
      </c>
      <c r="H202" s="16">
        <f t="shared" si="14"/>
        <v>15</v>
      </c>
      <c r="I202" s="16">
        <v>99</v>
      </c>
      <c r="J202" s="17">
        <f t="shared" si="15"/>
        <v>0.868421052631579</v>
      </c>
      <c r="K202" s="17"/>
      <c r="L202" s="37">
        <f t="shared" si="16"/>
        <v>0.3333333333333333</v>
      </c>
    </row>
    <row r="203" spans="1:12" ht="12.75">
      <c r="A203" s="3" t="s">
        <v>11</v>
      </c>
      <c r="B203" s="16">
        <v>378</v>
      </c>
      <c r="C203" s="16">
        <f t="shared" si="12"/>
        <v>36</v>
      </c>
      <c r="D203" s="16">
        <v>342</v>
      </c>
      <c r="E203" s="17">
        <f t="shared" si="13"/>
        <v>0.9047619047619048</v>
      </c>
      <c r="G203" s="16">
        <v>138</v>
      </c>
      <c r="H203" s="16">
        <f t="shared" si="14"/>
        <v>16</v>
      </c>
      <c r="I203" s="16">
        <v>122</v>
      </c>
      <c r="J203" s="17">
        <f t="shared" si="15"/>
        <v>0.8840579710144928</v>
      </c>
      <c r="K203" s="17"/>
      <c r="L203" s="37">
        <f t="shared" si="16"/>
        <v>0.3567251461988304</v>
      </c>
    </row>
    <row r="204" spans="1:12" ht="12.75">
      <c r="A204" s="3" t="s">
        <v>12</v>
      </c>
      <c r="B204" s="16">
        <v>392</v>
      </c>
      <c r="C204" s="16">
        <f t="shared" si="12"/>
        <v>26</v>
      </c>
      <c r="D204" s="16">
        <v>366</v>
      </c>
      <c r="E204" s="17">
        <f t="shared" si="13"/>
        <v>0.9336734693877551</v>
      </c>
      <c r="G204" s="16">
        <v>140</v>
      </c>
      <c r="H204" s="16">
        <f t="shared" si="14"/>
        <v>7</v>
      </c>
      <c r="I204" s="16">
        <v>133</v>
      </c>
      <c r="J204" s="17">
        <f t="shared" si="15"/>
        <v>0.95</v>
      </c>
      <c r="K204" s="17"/>
      <c r="L204" s="37">
        <f t="shared" si="16"/>
        <v>0.3633879781420765</v>
      </c>
    </row>
    <row r="205" spans="1:12" ht="12.75">
      <c r="A205" s="3" t="s">
        <v>13</v>
      </c>
      <c r="B205" s="16">
        <v>336</v>
      </c>
      <c r="C205" s="16">
        <f t="shared" si="12"/>
        <v>41</v>
      </c>
      <c r="D205" s="16">
        <v>295</v>
      </c>
      <c r="E205" s="17">
        <f t="shared" si="13"/>
        <v>0.8779761904761905</v>
      </c>
      <c r="G205" s="16">
        <v>140</v>
      </c>
      <c r="H205" s="16">
        <f t="shared" si="14"/>
        <v>24</v>
      </c>
      <c r="I205" s="16">
        <v>116</v>
      </c>
      <c r="J205" s="17">
        <f t="shared" si="15"/>
        <v>0.8285714285714286</v>
      </c>
      <c r="K205" s="17"/>
      <c r="L205" s="37">
        <f t="shared" si="16"/>
        <v>0.39322033898305087</v>
      </c>
    </row>
    <row r="206" spans="1:12" ht="12.75">
      <c r="A206" s="3" t="s">
        <v>14</v>
      </c>
      <c r="B206" s="16">
        <v>303</v>
      </c>
      <c r="C206" s="16">
        <f t="shared" si="12"/>
        <v>31</v>
      </c>
      <c r="D206" s="16">
        <v>272</v>
      </c>
      <c r="E206" s="17">
        <f t="shared" si="13"/>
        <v>0.8976897689768977</v>
      </c>
      <c r="G206" s="16">
        <v>125</v>
      </c>
      <c r="H206" s="16">
        <f t="shared" si="14"/>
        <v>18</v>
      </c>
      <c r="I206" s="16">
        <v>107</v>
      </c>
      <c r="J206" s="17">
        <f t="shared" si="15"/>
        <v>0.856</v>
      </c>
      <c r="K206" s="17"/>
      <c r="L206" s="37">
        <f t="shared" si="16"/>
        <v>0.39338235294117646</v>
      </c>
    </row>
    <row r="207" spans="1:12" ht="12.75">
      <c r="A207" s="3" t="s">
        <v>15</v>
      </c>
      <c r="B207" s="16">
        <v>359</v>
      </c>
      <c r="C207" s="16">
        <f t="shared" si="12"/>
        <v>40</v>
      </c>
      <c r="D207" s="16">
        <v>319</v>
      </c>
      <c r="E207" s="17">
        <f t="shared" si="13"/>
        <v>0.8885793871866295</v>
      </c>
      <c r="G207" s="16">
        <v>125</v>
      </c>
      <c r="H207" s="16">
        <f t="shared" si="14"/>
        <v>23</v>
      </c>
      <c r="I207" s="16">
        <v>102</v>
      </c>
      <c r="J207" s="17">
        <f t="shared" si="15"/>
        <v>0.816</v>
      </c>
      <c r="K207" s="17"/>
      <c r="L207" s="37">
        <f t="shared" si="16"/>
        <v>0.31974921630094044</v>
      </c>
    </row>
    <row r="208" spans="1:12" ht="12.75">
      <c r="A208" s="3" t="s">
        <v>16</v>
      </c>
      <c r="B208" s="16">
        <v>301</v>
      </c>
      <c r="C208" s="16">
        <f t="shared" si="12"/>
        <v>22</v>
      </c>
      <c r="D208" s="16">
        <v>279</v>
      </c>
      <c r="E208" s="17">
        <f t="shared" si="13"/>
        <v>0.9269102990033222</v>
      </c>
      <c r="F208" s="16"/>
      <c r="G208" s="16">
        <v>113</v>
      </c>
      <c r="H208" s="16">
        <f t="shared" si="14"/>
        <v>14</v>
      </c>
      <c r="I208" s="16">
        <v>99</v>
      </c>
      <c r="J208" s="17">
        <f t="shared" si="15"/>
        <v>0.8761061946902655</v>
      </c>
      <c r="K208" s="17"/>
      <c r="L208" s="37">
        <f t="shared" si="16"/>
        <v>0.3548387096774194</v>
      </c>
    </row>
    <row r="209" spans="1:12" ht="12.75">
      <c r="A209" s="3" t="s">
        <v>17</v>
      </c>
      <c r="B209" s="16">
        <v>256</v>
      </c>
      <c r="C209" s="16">
        <f t="shared" si="12"/>
        <v>35</v>
      </c>
      <c r="D209" s="16">
        <v>221</v>
      </c>
      <c r="E209" s="17">
        <f t="shared" si="13"/>
        <v>0.86328125</v>
      </c>
      <c r="F209" s="16"/>
      <c r="G209" s="16">
        <v>95</v>
      </c>
      <c r="H209" s="16">
        <f t="shared" si="14"/>
        <v>20</v>
      </c>
      <c r="I209" s="16">
        <v>75</v>
      </c>
      <c r="J209" s="17">
        <f t="shared" si="15"/>
        <v>0.7894736842105263</v>
      </c>
      <c r="K209" s="17"/>
      <c r="L209" s="37">
        <f t="shared" si="16"/>
        <v>0.3393665158371041</v>
      </c>
    </row>
    <row r="210" spans="1:12" ht="12.75">
      <c r="A210" s="3" t="s">
        <v>18</v>
      </c>
      <c r="B210" s="16">
        <v>255</v>
      </c>
      <c r="C210" s="16">
        <f t="shared" si="12"/>
        <v>38</v>
      </c>
      <c r="D210" s="16">
        <v>217</v>
      </c>
      <c r="E210" s="17">
        <f t="shared" si="13"/>
        <v>0.8509803921568627</v>
      </c>
      <c r="F210" s="16"/>
      <c r="G210" s="16">
        <v>111</v>
      </c>
      <c r="H210" s="16">
        <f t="shared" si="14"/>
        <v>23</v>
      </c>
      <c r="I210" s="16">
        <v>88</v>
      </c>
      <c r="J210" s="17">
        <f t="shared" si="15"/>
        <v>0.7927927927927928</v>
      </c>
      <c r="K210" s="17"/>
      <c r="L210" s="37">
        <f t="shared" si="16"/>
        <v>0.4055299539170507</v>
      </c>
    </row>
    <row r="211" spans="1:12" ht="12.75">
      <c r="A211" s="3"/>
      <c r="B211" s="16"/>
      <c r="C211" s="16"/>
      <c r="D211" s="16"/>
      <c r="E211" s="16"/>
      <c r="F211" s="16"/>
      <c r="G211" s="16"/>
      <c r="H211" s="16"/>
      <c r="I211" s="16"/>
      <c r="J211" s="16"/>
      <c r="K211" s="17"/>
      <c r="L211" s="37"/>
    </row>
    <row r="212" spans="1:12" ht="12.75">
      <c r="A212" s="34" t="s">
        <v>53</v>
      </c>
      <c r="B212" s="16"/>
      <c r="C212" s="16"/>
      <c r="D212" s="16"/>
      <c r="E212" s="16"/>
      <c r="F212" s="16"/>
      <c r="G212" s="16"/>
      <c r="H212" s="16"/>
      <c r="I212" s="16">
        <v>88</v>
      </c>
      <c r="J212" s="16"/>
      <c r="K212" s="17"/>
      <c r="L212" s="37"/>
    </row>
    <row r="213" spans="1:12" ht="12.75">
      <c r="A213" s="34" t="s">
        <v>51</v>
      </c>
      <c r="B213" s="16"/>
      <c r="C213" s="16"/>
      <c r="D213" s="16"/>
      <c r="E213" s="16"/>
      <c r="F213" s="16"/>
      <c r="G213" s="16"/>
      <c r="H213" s="16"/>
      <c r="I213" s="16">
        <v>78</v>
      </c>
      <c r="J213" s="16"/>
      <c r="K213" s="17"/>
      <c r="L213" s="37"/>
    </row>
    <row r="214" spans="1:12" ht="12.75">
      <c r="A214" s="34" t="s">
        <v>52</v>
      </c>
      <c r="B214" s="16"/>
      <c r="C214" s="16"/>
      <c r="D214" s="16"/>
      <c r="E214" s="16"/>
      <c r="F214" s="16"/>
      <c r="G214" s="16"/>
      <c r="H214" s="16"/>
      <c r="I214" s="16">
        <v>88</v>
      </c>
      <c r="J214" s="16"/>
      <c r="K214" s="17"/>
      <c r="L214" s="37"/>
    </row>
    <row r="215" spans="1:12" ht="12.75">
      <c r="A215" s="3"/>
      <c r="B215" s="16"/>
      <c r="C215" s="16"/>
      <c r="D215" s="16"/>
      <c r="E215" s="16"/>
      <c r="F215" s="16"/>
      <c r="G215" s="16"/>
      <c r="H215" s="16"/>
      <c r="I215" s="16"/>
      <c r="J215" s="16"/>
      <c r="K215" s="17"/>
      <c r="L215" s="37"/>
    </row>
    <row r="216" spans="1:12" ht="12.75">
      <c r="A216" s="34" t="s">
        <v>67</v>
      </c>
      <c r="B216" s="16"/>
      <c r="C216" s="16"/>
      <c r="D216" s="16">
        <v>273</v>
      </c>
      <c r="E216" s="16"/>
      <c r="F216" s="16"/>
      <c r="G216" s="16"/>
      <c r="H216" s="16"/>
      <c r="I216" s="16">
        <v>64</v>
      </c>
      <c r="J216" s="16"/>
      <c r="K216" s="17"/>
      <c r="L216" s="37">
        <f t="shared" si="16"/>
        <v>0.23443223443223443</v>
      </c>
    </row>
    <row r="217" spans="1:12" ht="12.75">
      <c r="A217" s="34" t="s">
        <v>14</v>
      </c>
      <c r="B217" s="16"/>
      <c r="C217" s="16"/>
      <c r="D217" s="16">
        <v>286</v>
      </c>
      <c r="E217" s="16"/>
      <c r="F217" s="16"/>
      <c r="G217" s="16"/>
      <c r="H217" s="16"/>
      <c r="I217" s="16">
        <v>85</v>
      </c>
      <c r="J217" s="16"/>
      <c r="K217" s="17"/>
      <c r="L217" s="37">
        <f t="shared" si="16"/>
        <v>0.2972027972027972</v>
      </c>
    </row>
    <row r="218" spans="1:12" ht="12.75">
      <c r="A218" s="34" t="s">
        <v>15</v>
      </c>
      <c r="B218" s="16"/>
      <c r="C218" s="16"/>
      <c r="D218" s="16">
        <v>283</v>
      </c>
      <c r="E218" s="16"/>
      <c r="F218" s="16"/>
      <c r="G218" s="16"/>
      <c r="H218" s="16"/>
      <c r="I218" s="16">
        <v>117</v>
      </c>
      <c r="J218" s="16"/>
      <c r="K218" s="17"/>
      <c r="L218" s="37">
        <f t="shared" si="16"/>
        <v>0.4134275618374558</v>
      </c>
    </row>
    <row r="219" spans="1:12" ht="12.75">
      <c r="A219" s="34" t="s">
        <v>16</v>
      </c>
      <c r="B219" s="16"/>
      <c r="C219" s="16"/>
      <c r="D219" s="16">
        <v>283</v>
      </c>
      <c r="E219" s="16"/>
      <c r="F219" s="16"/>
      <c r="G219" s="16"/>
      <c r="H219" s="16"/>
      <c r="I219" s="16">
        <v>149</v>
      </c>
      <c r="J219" s="16"/>
      <c r="K219" s="17"/>
      <c r="L219" s="37">
        <f t="shared" si="16"/>
        <v>0.5265017667844523</v>
      </c>
    </row>
    <row r="220" spans="1:12" ht="12.75">
      <c r="A220" s="34" t="s">
        <v>17</v>
      </c>
      <c r="B220" s="16"/>
      <c r="C220" s="16"/>
      <c r="D220" s="16">
        <v>255</v>
      </c>
      <c r="E220" s="16"/>
      <c r="F220" s="16"/>
      <c r="G220" s="16"/>
      <c r="H220" s="16"/>
      <c r="I220" s="16">
        <v>117</v>
      </c>
      <c r="J220" s="16"/>
      <c r="K220" s="17"/>
      <c r="L220" s="37">
        <f t="shared" si="16"/>
        <v>0.4588235294117647</v>
      </c>
    </row>
    <row r="221" spans="1:12" ht="12.75">
      <c r="A221" s="34" t="s">
        <v>18</v>
      </c>
      <c r="B221" s="16"/>
      <c r="C221" s="16"/>
      <c r="D221" s="16">
        <v>254</v>
      </c>
      <c r="E221" s="16"/>
      <c r="F221" s="16"/>
      <c r="G221" s="16"/>
      <c r="H221" s="16"/>
      <c r="I221" s="16">
        <v>131</v>
      </c>
      <c r="J221" s="16"/>
      <c r="K221" s="17"/>
      <c r="L221" s="37">
        <f t="shared" si="16"/>
        <v>0.515748031496063</v>
      </c>
    </row>
    <row r="222" spans="1:11" ht="12.75">
      <c r="A222" s="34"/>
      <c r="B222" s="16"/>
      <c r="C222" s="16"/>
      <c r="D222" s="16"/>
      <c r="E222" s="16"/>
      <c r="F222" s="16"/>
      <c r="G222" s="16"/>
      <c r="H222" s="16"/>
      <c r="I222" s="16"/>
      <c r="J222" s="16"/>
      <c r="K222" s="17"/>
    </row>
    <row r="223" spans="1:11" ht="12.75">
      <c r="A223" s="34"/>
      <c r="B223" s="16"/>
      <c r="C223" s="16"/>
      <c r="D223" s="16"/>
      <c r="E223" s="16"/>
      <c r="F223" s="16"/>
      <c r="G223" s="16"/>
      <c r="H223" s="16"/>
      <c r="I223" s="16"/>
      <c r="J223" s="16"/>
      <c r="K223" s="17"/>
    </row>
    <row r="224" spans="1:11" ht="12.75">
      <c r="A224" s="3"/>
      <c r="B224" s="16"/>
      <c r="C224" s="16"/>
      <c r="D224" s="16"/>
      <c r="E224" s="16"/>
      <c r="F224" s="16"/>
      <c r="G224" s="16"/>
      <c r="H224" s="16"/>
      <c r="I224" s="16"/>
      <c r="J224" s="16"/>
      <c r="K224" s="17"/>
    </row>
    <row r="225" spans="1:11" ht="12.75">
      <c r="A225" s="3"/>
      <c r="B225" s="16"/>
      <c r="C225" s="16"/>
      <c r="D225" s="16"/>
      <c r="E225" s="16"/>
      <c r="F225" s="16"/>
      <c r="G225" s="16"/>
      <c r="H225" s="16"/>
      <c r="I225" s="16"/>
      <c r="J225" s="16"/>
      <c r="K225" s="17"/>
    </row>
    <row r="226" spans="1:11" ht="12.75">
      <c r="A226" s="3"/>
      <c r="B226" s="16" t="s">
        <v>54</v>
      </c>
      <c r="C226" s="16"/>
      <c r="D226" s="16"/>
      <c r="E226" s="16"/>
      <c r="F226" s="16"/>
      <c r="G226" s="16"/>
      <c r="H226" s="16"/>
      <c r="I226" s="16"/>
      <c r="J226" s="16"/>
      <c r="K226" s="17"/>
    </row>
    <row r="227" spans="1:11" ht="12.75">
      <c r="A227" s="3"/>
      <c r="B227" s="1" t="s">
        <v>43</v>
      </c>
      <c r="J227" s="24"/>
      <c r="K227" s="24"/>
    </row>
    <row r="228" spans="1:11" ht="12.75">
      <c r="A228" s="3"/>
      <c r="B228" s="1" t="s">
        <v>25</v>
      </c>
      <c r="J228" s="24"/>
      <c r="K228" s="24"/>
    </row>
    <row r="229" spans="1:11" ht="12.75">
      <c r="A229" s="3"/>
      <c r="B229" s="1" t="s">
        <v>44</v>
      </c>
      <c r="J229" s="24"/>
      <c r="K229" s="24"/>
    </row>
    <row r="230" spans="1:11" ht="12.75">
      <c r="A230" s="3"/>
      <c r="B230" s="1" t="s">
        <v>45</v>
      </c>
      <c r="J230" s="24"/>
      <c r="K230" s="24"/>
    </row>
    <row r="231" spans="1:11" ht="12.75">
      <c r="A231" s="3"/>
      <c r="B231" s="1" t="s">
        <v>46</v>
      </c>
      <c r="J231" s="24"/>
      <c r="K231" s="24"/>
    </row>
    <row r="232" spans="1:11" ht="12.75">
      <c r="A232" s="3"/>
      <c r="B232" s="15" t="s">
        <v>47</v>
      </c>
      <c r="J232" s="24"/>
      <c r="K232" s="24"/>
    </row>
    <row r="233" spans="1:255" s="31" customFormat="1" ht="14.25">
      <c r="A233" s="28" t="s">
        <v>48</v>
      </c>
      <c r="J233" s="33"/>
      <c r="K233" s="33"/>
      <c r="L233" s="1"/>
      <c r="M233" s="2"/>
      <c r="N233" s="2"/>
      <c r="O233" s="1"/>
      <c r="P233" s="1"/>
      <c r="Q233" s="1"/>
      <c r="IM233" s="32"/>
      <c r="IN233" s="32"/>
      <c r="IO233" s="32"/>
      <c r="IP233" s="32"/>
      <c r="IQ233" s="32"/>
      <c r="IR233" s="32"/>
      <c r="IS233" s="32"/>
      <c r="IT233" s="32"/>
      <c r="IU233" s="32"/>
    </row>
    <row r="235" ht="12.75">
      <c r="A235" s="1" t="s">
        <v>61</v>
      </c>
    </row>
    <row r="236" ht="12.75">
      <c r="J236" s="36" t="s">
        <v>60</v>
      </c>
    </row>
    <row r="237" spans="1:9" ht="12.75">
      <c r="A237" s="34" t="s">
        <v>19</v>
      </c>
      <c r="I237" s="1">
        <f>SUM(I24,I98,I175,)</f>
        <v>223</v>
      </c>
    </row>
    <row r="238" spans="1:9" ht="12.75">
      <c r="A238" s="34" t="s">
        <v>55</v>
      </c>
      <c r="I238" s="1">
        <f aca="true" t="shared" si="17" ref="I238:I272">SUM(I25,I99,I176,)</f>
        <v>224</v>
      </c>
    </row>
    <row r="239" spans="1:9" ht="12.75">
      <c r="A239" s="34" t="s">
        <v>56</v>
      </c>
      <c r="I239" s="1">
        <f t="shared" si="17"/>
        <v>260</v>
      </c>
    </row>
    <row r="240" spans="1:9" ht="12.75">
      <c r="A240" s="34" t="s">
        <v>23</v>
      </c>
      <c r="I240" s="1">
        <f t="shared" si="17"/>
        <v>226</v>
      </c>
    </row>
    <row r="241" spans="1:9" ht="12.75">
      <c r="A241" s="34" t="s">
        <v>11</v>
      </c>
      <c r="I241" s="1">
        <f t="shared" si="17"/>
        <v>248</v>
      </c>
    </row>
    <row r="242" spans="1:9" ht="12.75">
      <c r="A242" s="34" t="s">
        <v>12</v>
      </c>
      <c r="I242" s="1">
        <f t="shared" si="17"/>
        <v>324</v>
      </c>
    </row>
    <row r="243" spans="1:9" ht="12.75">
      <c r="A243" s="34" t="s">
        <v>13</v>
      </c>
      <c r="I243" s="1">
        <f t="shared" si="17"/>
        <v>241</v>
      </c>
    </row>
    <row r="244" spans="1:9" ht="12.75">
      <c r="A244" s="34" t="s">
        <v>14</v>
      </c>
      <c r="I244" s="1">
        <f t="shared" si="17"/>
        <v>175</v>
      </c>
    </row>
    <row r="245" spans="1:9" ht="12.75">
      <c r="A245" s="34" t="s">
        <v>15</v>
      </c>
      <c r="I245" s="1">
        <f t="shared" si="17"/>
        <v>214</v>
      </c>
    </row>
    <row r="246" spans="1:9" ht="12.75">
      <c r="A246" s="34" t="s">
        <v>16</v>
      </c>
      <c r="I246" s="1">
        <f t="shared" si="17"/>
        <v>247</v>
      </c>
    </row>
    <row r="247" spans="1:9" ht="12.75">
      <c r="A247" s="34" t="s">
        <v>17</v>
      </c>
      <c r="I247" s="1">
        <f t="shared" si="17"/>
        <v>264</v>
      </c>
    </row>
    <row r="248" spans="1:10" ht="12.75">
      <c r="A248" s="34" t="s">
        <v>18</v>
      </c>
      <c r="I248" s="1">
        <f t="shared" si="17"/>
        <v>221</v>
      </c>
      <c r="J248" s="1">
        <f>SUM(I237:I248)</f>
        <v>2867</v>
      </c>
    </row>
    <row r="249" spans="1:9" ht="12.75">
      <c r="A249" s="34" t="s">
        <v>57</v>
      </c>
      <c r="I249" s="1">
        <f t="shared" si="17"/>
        <v>272</v>
      </c>
    </row>
    <row r="250" spans="1:9" ht="12.75">
      <c r="A250" s="34" t="s">
        <v>55</v>
      </c>
      <c r="I250" s="1">
        <f t="shared" si="17"/>
        <v>181</v>
      </c>
    </row>
    <row r="251" spans="1:9" ht="12.75">
      <c r="A251" s="34" t="s">
        <v>56</v>
      </c>
      <c r="I251" s="1">
        <f t="shared" si="17"/>
        <v>177</v>
      </c>
    </row>
    <row r="252" spans="1:9" ht="12.75">
      <c r="A252" s="34" t="s">
        <v>23</v>
      </c>
      <c r="I252" s="1">
        <f t="shared" si="17"/>
        <v>270</v>
      </c>
    </row>
    <row r="253" spans="1:9" ht="12.75">
      <c r="A253" s="34" t="s">
        <v>11</v>
      </c>
      <c r="I253" s="1">
        <f t="shared" si="17"/>
        <v>305</v>
      </c>
    </row>
    <row r="254" spans="1:9" ht="12.75">
      <c r="A254" s="34" t="s">
        <v>12</v>
      </c>
      <c r="I254" s="1">
        <f t="shared" si="17"/>
        <v>315</v>
      </c>
    </row>
    <row r="255" spans="1:9" ht="12.75">
      <c r="A255" s="34" t="s">
        <v>13</v>
      </c>
      <c r="I255" s="1">
        <f t="shared" si="17"/>
        <v>254</v>
      </c>
    </row>
    <row r="256" spans="1:9" ht="12.75">
      <c r="A256" s="34" t="s">
        <v>14</v>
      </c>
      <c r="I256" s="1">
        <f t="shared" si="17"/>
        <v>157</v>
      </c>
    </row>
    <row r="257" spans="1:9" ht="12.75">
      <c r="A257" s="34" t="s">
        <v>15</v>
      </c>
      <c r="I257" s="1">
        <f t="shared" si="17"/>
        <v>156</v>
      </c>
    </row>
    <row r="258" spans="1:9" ht="12.75">
      <c r="A258" s="34" t="s">
        <v>16</v>
      </c>
      <c r="I258" s="1">
        <f t="shared" si="17"/>
        <v>280</v>
      </c>
    </row>
    <row r="259" spans="1:9" ht="12.75">
      <c r="A259" s="34" t="s">
        <v>17</v>
      </c>
      <c r="I259" s="1">
        <f t="shared" si="17"/>
        <v>163</v>
      </c>
    </row>
    <row r="260" spans="1:10" ht="12.75">
      <c r="A260" s="34" t="s">
        <v>18</v>
      </c>
      <c r="I260" s="1">
        <f t="shared" si="17"/>
        <v>236</v>
      </c>
      <c r="J260" s="1">
        <f>SUM(I249:I260)</f>
        <v>2766</v>
      </c>
    </row>
    <row r="261" spans="1:9" ht="12.75">
      <c r="A261" s="34" t="s">
        <v>58</v>
      </c>
      <c r="I261" s="1">
        <f t="shared" si="17"/>
        <v>235</v>
      </c>
    </row>
    <row r="262" spans="1:9" ht="12.75">
      <c r="A262" s="34" t="s">
        <v>55</v>
      </c>
      <c r="I262" s="1">
        <f t="shared" si="17"/>
        <v>185</v>
      </c>
    </row>
    <row r="263" spans="1:9" ht="12.75">
      <c r="A263" s="34" t="s">
        <v>56</v>
      </c>
      <c r="I263" s="1">
        <f t="shared" si="17"/>
        <v>213</v>
      </c>
    </row>
    <row r="264" spans="1:9" ht="12.75">
      <c r="A264" s="34" t="s">
        <v>23</v>
      </c>
      <c r="I264" s="1">
        <f t="shared" si="17"/>
        <v>277</v>
      </c>
    </row>
    <row r="265" spans="1:9" ht="12.75">
      <c r="A265" s="34" t="s">
        <v>11</v>
      </c>
      <c r="I265" s="1">
        <f t="shared" si="17"/>
        <v>309</v>
      </c>
    </row>
    <row r="266" spans="1:9" ht="12.75">
      <c r="A266" s="34" t="s">
        <v>12</v>
      </c>
      <c r="I266" s="1">
        <f t="shared" si="17"/>
        <v>306</v>
      </c>
    </row>
    <row r="267" spans="1:9" ht="12.75">
      <c r="A267" s="34" t="s">
        <v>13</v>
      </c>
      <c r="I267" s="1">
        <f t="shared" si="17"/>
        <v>305</v>
      </c>
    </row>
    <row r="268" spans="1:9" ht="12.75">
      <c r="A268" s="34" t="s">
        <v>14</v>
      </c>
      <c r="I268" s="1">
        <f t="shared" si="17"/>
        <v>269</v>
      </c>
    </row>
    <row r="269" spans="1:9" ht="12.75">
      <c r="A269" s="34" t="s">
        <v>15</v>
      </c>
      <c r="I269" s="1">
        <f t="shared" si="17"/>
        <v>252</v>
      </c>
    </row>
    <row r="270" spans="1:9" ht="12.75">
      <c r="A270" s="34" t="s">
        <v>16</v>
      </c>
      <c r="I270" s="1">
        <f t="shared" si="17"/>
        <v>295</v>
      </c>
    </row>
    <row r="271" spans="1:9" ht="12.75">
      <c r="A271" s="34" t="s">
        <v>17</v>
      </c>
      <c r="I271" s="1">
        <f t="shared" si="17"/>
        <v>240</v>
      </c>
    </row>
    <row r="272" spans="1:10" ht="12.75">
      <c r="A272" s="34" t="s">
        <v>18</v>
      </c>
      <c r="I272" s="1">
        <f t="shared" si="17"/>
        <v>219</v>
      </c>
      <c r="J272" s="1">
        <f>SUM(I261:I272)</f>
        <v>3105</v>
      </c>
    </row>
    <row r="273" ht="12.75">
      <c r="A273" s="35"/>
    </row>
    <row r="274" spans="1:9" ht="12.75">
      <c r="A274" s="34" t="s">
        <v>59</v>
      </c>
      <c r="I274" s="1">
        <f aca="true" t="shared" si="18" ref="I274:I282">SUM(I61,I135,I212,)</f>
        <v>178</v>
      </c>
    </row>
    <row r="275" spans="1:9" ht="12.75">
      <c r="A275" s="34" t="s">
        <v>55</v>
      </c>
      <c r="I275" s="1">
        <f t="shared" si="18"/>
        <v>190</v>
      </c>
    </row>
    <row r="276" spans="1:9" ht="12.75">
      <c r="A276" s="34" t="s">
        <v>56</v>
      </c>
      <c r="I276" s="1">
        <f t="shared" si="18"/>
        <v>198</v>
      </c>
    </row>
    <row r="277" ht="12.75">
      <c r="A277" s="34"/>
    </row>
    <row r="278" spans="1:9" ht="12.75">
      <c r="A278" s="34" t="s">
        <v>64</v>
      </c>
      <c r="I278" s="1">
        <f t="shared" si="18"/>
        <v>138</v>
      </c>
    </row>
    <row r="279" spans="1:9" ht="12.75">
      <c r="A279" s="34" t="s">
        <v>14</v>
      </c>
      <c r="I279" s="1">
        <f t="shared" si="18"/>
        <v>181</v>
      </c>
    </row>
    <row r="280" spans="1:9" ht="12.75">
      <c r="A280" s="34" t="s">
        <v>15</v>
      </c>
      <c r="I280" s="1">
        <f t="shared" si="18"/>
        <v>247</v>
      </c>
    </row>
    <row r="281" spans="1:9" ht="12.75">
      <c r="A281" s="34" t="s">
        <v>16</v>
      </c>
      <c r="I281" s="1">
        <f t="shared" si="18"/>
        <v>286</v>
      </c>
    </row>
    <row r="282" spans="1:9" ht="12.75">
      <c r="A282" s="34" t="s">
        <v>17</v>
      </c>
      <c r="I282" s="1">
        <f t="shared" si="18"/>
        <v>247</v>
      </c>
    </row>
    <row r="283" spans="1:9" ht="12.75">
      <c r="A283" s="34" t="s">
        <v>18</v>
      </c>
      <c r="I283" s="1">
        <f>SUM(I70,I144,I221,)</f>
        <v>259</v>
      </c>
    </row>
    <row r="284" ht="12.75">
      <c r="A284" s="34"/>
    </row>
    <row r="285" ht="12.75">
      <c r="A285" s="34"/>
    </row>
  </sheetData>
  <sheetProtection selectLockedCells="1" selectUnlockedCells="1"/>
  <printOptions/>
  <pageMargins left="0.7875" right="0.5666666666666667" top="0.1527777777777778" bottom="0.07222222222222222" header="0.5118055555555555" footer="0.5118055555555555"/>
  <pageSetup firstPageNumber="1" useFirstPageNumber="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2018-07-09T19:00:02Z</dcterms:created>
  <dcterms:modified xsi:type="dcterms:W3CDTF">2020-02-19T01:59:56Z</dcterms:modified>
  <cp:category/>
  <cp:version/>
  <cp:contentType/>
  <cp:contentStatus/>
</cp:coreProperties>
</file>